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910" activeTab="2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'BRPL'!$A$1:$DE$340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<sst xmlns="http://schemas.openxmlformats.org/spreadsheetml/2006/main" count="3143" uniqueCount="845">
  <si>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</si>
  <si>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</si>
  <si>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</si>
  <si>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</si>
  <si>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</si>
  <si>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</si>
  <si>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</si>
  <si>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</si>
  <si>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</si>
  <si>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</si>
  <si>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</si>
  <si>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</si>
  <si>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</si>
  <si>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</si>
  <si>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</si>
  <si>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</si>
  <si>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</si>
  <si>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</si>
  <si>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</si>
  <si>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</si>
  <si>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</si>
  <si>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</si>
  <si>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</si>
  <si>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</si>
  <si>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</si>
  <si>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</si>
  <si>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</si>
  <si>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</si>
  <si>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</si>
  <si>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</si>
  <si>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</si>
  <si>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</si>
  <si>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</si>
  <si>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</si>
  <si>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</si>
  <si>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</si>
  <si>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</si>
  <si>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</si>
  <si>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</si>
  <si>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</si>
  <si>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</si>
  <si>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</si>
  <si>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</si>
  <si>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</si>
  <si>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</si>
  <si>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</si>
  <si>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</si>
  <si>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</si>
  <si>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</si>
  <si>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</si>
  <si>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</si>
  <si>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</si>
  <si>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</si>
  <si>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</si>
  <si>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</si>
  <si>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</si>
  <si>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</si>
  <si>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</si>
  <si>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</si>
  <si>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</si>
  <si>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</si>
  <si>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</si>
  <si>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</si>
  <si>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</si>
  <si>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</si>
  <si>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</si>
  <si>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</si>
  <si>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</si>
  <si>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</si>
  <si>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</si>
  <si>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</si>
  <si>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</si>
  <si>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</si>
  <si>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</si>
  <si>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</si>
  <si>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</si>
  <si>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</si>
  <si>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</si>
  <si>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</si>
  <si>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</si>
  <si>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</si>
  <si>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</si>
  <si>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</si>
  <si>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</si>
  <si>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</si>
  <si>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</si>
  <si>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</si>
  <si>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</si>
  <si>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</si>
  <si>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</si>
  <si>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</si>
  <si>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</si>
  <si>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</si>
  <si>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</si>
  <si>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</si>
  <si>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</si>
  <si>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</si>
  <si>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</si>
  <si>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</si>
  <si>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</si>
  <si>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</si>
  <si>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</si>
  <si>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</si>
  <si>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</si>
  <si>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</si>
  <si>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</si>
  <si>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</si>
  <si>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</si>
  <si>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</si>
  <si>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</si>
  <si>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</si>
  <si>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</si>
  <si>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</si>
  <si>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</si>
  <si>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</si>
  <si>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</si>
  <si>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</si>
  <si>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</si>
  <si>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</si>
  <si>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</si>
  <si>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</si>
  <si>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</si>
  <si>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</si>
  <si>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</si>
  <si>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</si>
  <si>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</si>
  <si>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</si>
  <si>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</si>
  <si>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</si>
  <si>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</si>
  <si>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</si>
  <si>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</si>
  <si>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</si>
  <si>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</si>
  <si>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</si>
  <si>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</si>
  <si>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</si>
  <si>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</si>
  <si>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</si>
  <si>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</si>
  <si>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</si>
  <si>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</si>
  <si>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</si>
  <si>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</si>
  <si>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</si>
  <si>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</si>
  <si>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</si>
  <si>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</si>
  <si>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</si>
  <si>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</si>
  <si>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</si>
  <si>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</si>
  <si>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</si>
  <si>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</si>
  <si>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</si>
  <si>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</si>
  <si>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</si>
  <si>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</si>
  <si>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</si>
  <si>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</si>
  <si>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</si>
  <si>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</si>
  <si>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</si>
  <si>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</si>
  <si>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</si>
  <si>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</si>
  <si>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</si>
  <si>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</si>
  <si>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</si>
  <si>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</si>
  <si>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</si>
  <si>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</si>
  <si>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</si>
  <si>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</si>
  <si>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</si>
  <si>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</si>
  <si>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</si>
  <si>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</si>
  <si>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</si>
  <si>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</si>
  <si>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</si>
  <si>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</si>
  <si>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</si>
  <si>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</si>
  <si>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</si>
  <si>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</si>
  <si>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</si>
  <si>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</si>
  <si>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</si>
  <si>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</si>
  <si>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</si>
  <si>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</si>
  <si>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</si>
  <si>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</si>
  <si>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</si>
  <si>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</si>
  <si>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</si>
  <si>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</si>
  <si>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</si>
  <si>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</si>
  <si>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</si>
  <si>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</si>
  <si>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</si>
  <si>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</si>
  <si>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</si>
  <si>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</si>
  <si>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</si>
  <si>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</si>
  <si>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</si>
  <si>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</si>
  <si>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</si>
  <si>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</si>
  <si>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</si>
  <si>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</si>
  <si>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</si>
  <si>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</si>
  <si>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</si>
  <si>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</si>
  <si>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</si>
  <si>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</si>
  <si>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</si>
  <si>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</si>
  <si>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</si>
  <si>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</si>
  <si>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</si>
  <si>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</si>
  <si>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</si>
  <si>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</si>
  <si>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</si>
  <si>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</si>
  <si>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</si>
  <si>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</si>
  <si>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</si>
  <si>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</si>
  <si>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</si>
  <si>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</si>
  <si>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</si>
  <si>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</si>
  <si>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</si>
  <si>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</si>
  <si>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</si>
  <si>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</si>
  <si>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</si>
  <si>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</si>
  <si>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</si>
  <si>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</si>
  <si>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</si>
  <si>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</si>
  <si>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</si>
  <si>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</si>
  <si>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</si>
  <si>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</si>
  <si>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</si>
  <si>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</si>
  <si>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</si>
  <si>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</si>
  <si>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</si>
  <si>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</si>
  <si>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</si>
  <si>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</si>
  <si>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</si>
  <si>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</si>
  <si>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</si>
  <si>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</si>
  <si>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</si>
  <si>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</si>
  <si>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</si>
  <si>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</si>
  <si>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</si>
  <si>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</si>
  <si>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</si>
  <si>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</si>
  <si>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</si>
  <si>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</si>
  <si>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</si>
  <si>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</si>
  <si>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</si>
  <si>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</si>
  <si>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</si>
  <si>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</si>
  <si>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</si>
  <si>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</si>
  <si>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</si>
  <si>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</si>
  <si>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</si>
  <si>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</si>
  <si>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</si>
  <si>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</si>
  <si>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</si>
  <si>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</si>
  <si>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</si>
  <si>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</si>
  <si>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</si>
  <si>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</si>
  <si>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</si>
  <si>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</si>
  <si>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</si>
  <si>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</si>
  <si>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</si>
  <si>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</si>
  <si>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</si>
  <si>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</si>
  <si>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</si>
  <si>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</si>
  <si>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</si>
  <si>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</si>
  <si>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</si>
  <si>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</si>
  <si>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</si>
  <si>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</si>
  <si>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</si>
  <si>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</si>
  <si>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</si>
  <si>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</si>
  <si>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</si>
  <si>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</si>
  <si>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</si>
  <si>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</si>
  <si>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</si>
  <si>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</si>
  <si>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</si>
  <si>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</si>
  <si>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</si>
  <si>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</si>
  <si>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</si>
  <si>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</si>
  <si>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</si>
  <si>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</si>
  <si>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</si>
  <si>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</si>
  <si>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</si>
  <si>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</si>
  <si>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</si>
  <si>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</si>
  <si>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</si>
  <si>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</si>
  <si>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</si>
  <si>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</si>
  <si>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</si>
  <si>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</si>
  <si>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</si>
  <si>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</si>
  <si>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</si>
  <si>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</si>
  <si>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</si>
  <si>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</si>
  <si>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</si>
  <si>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</si>
  <si>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</si>
  <si>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</si>
  <si>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</si>
  <si>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</si>
  <si>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</si>
  <si>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</si>
  <si>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</si>
  <si>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</si>
  <si>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</si>
  <si>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</si>
  <si>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</si>
  <si>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</si>
  <si>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</si>
  <si>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</si>
  <si>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</si>
  <si>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</si>
  <si>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</si>
  <si>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</si>
  <si>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</si>
  <si>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</si>
  <si>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</si>
  <si>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</si>
  <si>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</si>
  <si>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</si>
  <si>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</si>
  <si>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</si>
  <si>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</si>
  <si>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</si>
  <si>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</si>
  <si>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</si>
  <si>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</si>
  <si>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</si>
  <si>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</si>
  <si>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</si>
  <si>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</si>
  <si>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</si>
  <si>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</si>
  <si>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</si>
  <si>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</si>
  <si>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</si>
  <si>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</si>
  <si>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</si>
  <si>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</si>
  <si>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</si>
  <si>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</si>
  <si>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</si>
  <si>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</si>
  <si>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</si>
  <si>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</si>
  <si>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</si>
  <si>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</si>
  <si>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</si>
  <si>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</si>
  <si>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</si>
  <si>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</si>
  <si>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</si>
  <si>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</si>
  <si>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</si>
  <si>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</si>
  <si>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</si>
  <si>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</si>
  <si>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</si>
  <si>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</si>
  <si>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</si>
  <si>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</si>
  <si>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</si>
  <si>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</si>
  <si>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</si>
  <si>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</si>
  <si>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</si>
  <si>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</si>
  <si>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</si>
  <si>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</si>
  <si>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</si>
  <si>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</si>
  <si>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</si>
  <si>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</si>
  <si>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</si>
  <si>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</si>
  <si>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</si>
  <si>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</si>
  <si>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</si>
  <si>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</si>
  <si>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</si>
  <si>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</si>
  <si>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</si>
  <si>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</si>
  <si>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</si>
  <si>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</si>
  <si>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</si>
  <si>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</si>
  <si>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</si>
  <si>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</si>
  <si>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</si>
  <si>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</si>
  <si>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</si>
  <si>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</si>
  <si>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</si>
  <si>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</si>
  <si>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</si>
  <si>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</si>
  <si>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</si>
  <si>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</si>
  <si>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</si>
  <si>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</si>
  <si>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</si>
  <si>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</si>
  <si>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</si>
  <si>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</si>
  <si>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</si>
  <si>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</si>
  <si>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</si>
  <si>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</si>
  <si>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</si>
  <si>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</si>
  <si>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</si>
  <si>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</si>
  <si>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</si>
  <si>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</si>
  <si>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</si>
  <si>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</si>
  <si>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</si>
  <si>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</si>
  <si>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</si>
  <si>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</si>
  <si>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</si>
  <si>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</si>
  <si>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</si>
  <si>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</si>
  <si>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</si>
  <si>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</si>
  <si>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</si>
  <si>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</si>
  <si>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</si>
  <si>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</si>
  <si>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</si>
  <si>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</si>
  <si>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</si>
  <si>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</si>
  <si>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</si>
  <si>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</si>
  <si>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</si>
  <si>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</si>
  <si>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</si>
  <si>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</si>
  <si>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</si>
  <si>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</si>
  <si>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</si>
  <si>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</si>
  <si>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</si>
  <si>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</si>
  <si>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</si>
  <si>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</si>
  <si>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</si>
  <si>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</si>
  <si>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</si>
  <si>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</si>
  <si>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</si>
  <si>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</si>
  <si>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</si>
  <si>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</si>
  <si>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</si>
  <si>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</si>
  <si>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</si>
  <si>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</si>
  <si>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</si>
  <si>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</si>
  <si>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</si>
  <si>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</si>
  <si>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</si>
  <si>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</si>
  <si>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</si>
  <si>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</si>
  <si>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</si>
  <si>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</si>
  <si>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</si>
  <si>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</si>
  <si>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</si>
  <si>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</si>
  <si>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</si>
  <si>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</si>
  <si>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</si>
  <si>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</si>
  <si>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DVB-346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</si>
  <si>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</si>
  <si>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</si>
  <si>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</si>
  <si>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</si>
  <si>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</si>
  <si>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</si>
  <si>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</si>
  <si>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</si>
  <si>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</si>
  <si>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</si>
  <si>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</si>
  <si>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</si>
  <si>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</si>
  <si>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</si>
  <si>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</si>
  <si>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</si>
  <si>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</si>
  <si>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</si>
  <si>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</si>
  <si>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</si>
  <si>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</si>
  <si>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</si>
  <si>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</si>
  <si>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</si>
  <si>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</si>
  <si>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</si>
  <si>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</si>
  <si>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</si>
  <si>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</si>
  <si>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</si>
  <si>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</si>
  <si>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</si>
  <si>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</si>
  <si>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</si>
  <si>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</si>
  <si>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</si>
  <si>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</si>
  <si>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</si>
  <si>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</si>
  <si>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</si>
  <si>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</si>
  <si>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</si>
  <si>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</si>
  <si>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</si>
  <si>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</si>
  <si>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</si>
  <si>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</si>
  <si>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</si>
  <si>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</si>
  <si>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</si>
  <si>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</si>
  <si>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</si>
  <si>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</si>
  <si>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</si>
  <si>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</si>
  <si>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</si>
  <si>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</si>
  <si>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</si>
  <si>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</si>
  <si>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</si>
  <si>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</si>
  <si>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</si>
  <si>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</si>
  <si>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</si>
  <si>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</si>
  <si>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</si>
  <si>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</si>
  <si>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</si>
  <si>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</si>
  <si>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</si>
  <si>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</si>
  <si>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</si>
  <si>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</si>
  <si>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</si>
  <si>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</si>
  <si>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</si>
  <si>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</si>
  <si>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</si>
  <si>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</si>
  <si>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</si>
  <si>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</si>
  <si>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</si>
  <si>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</si>
  <si>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</si>
  <si>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</si>
  <si>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</si>
  <si>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</si>
  <si>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</si>
  <si>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</si>
  <si>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</si>
  <si>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</si>
  <si>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</si>
  <si>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</si>
  <si>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</si>
  <si>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</si>
  <si>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</si>
  <si>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</si>
  <si>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</si>
  <si>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</si>
  <si>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</si>
  <si>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</si>
  <si>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</si>
  <si>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</si>
  <si>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</si>
  <si>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</si>
  <si>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</si>
  <si>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</si>
  <si>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</si>
  <si>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</si>
  <si>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</si>
  <si>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</si>
  <si>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</si>
  <si>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</si>
  <si>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</si>
  <si>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</si>
  <si>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</si>
  <si>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</si>
  <si>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</si>
  <si>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</si>
  <si>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</si>
  <si>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</si>
  <si>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</si>
  <si>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</si>
  <si>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</si>
  <si>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</si>
  <si>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</si>
  <si>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</si>
  <si>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</si>
  <si>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</si>
  <si>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</si>
  <si>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</si>
  <si>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</si>
  <si>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</si>
  <si>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</si>
  <si>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</si>
  <si>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</si>
  <si>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</si>
  <si>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</si>
  <si>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</si>
  <si>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</si>
  <si>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</si>
  <si>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</si>
  <si>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</si>
  <si>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</si>
  <si>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</si>
  <si>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</si>
  <si>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</si>
  <si>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</si>
  <si>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</si>
  <si>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</si>
  <si>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</si>
  <si>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</si>
  <si>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</si>
  <si>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</si>
  <si>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</si>
  <si>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</si>
  <si>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</si>
  <si>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</si>
  <si>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</si>
  <si>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</si>
  <si>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</si>
  <si>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</si>
  <si>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</si>
  <si>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</si>
  <si>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</si>
  <si>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</si>
  <si>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</si>
  <si>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</si>
  <si>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</si>
  <si>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</si>
  <si>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</si>
  <si>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</si>
  <si>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</si>
  <si>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</si>
  <si>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</si>
  <si>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</si>
  <si>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</si>
  <si>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</si>
  <si>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</si>
  <si>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</si>
  <si>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</si>
  <si>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</si>
  <si>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</si>
  <si>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</si>
  <si>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</si>
  <si>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</si>
  <si>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</si>
  <si>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</si>
  <si>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</si>
  <si>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</si>
  <si>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</si>
  <si>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</si>
  <si>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</si>
  <si>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</si>
  <si>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</si>
  <si>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</si>
  <si>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</si>
  <si>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</si>
  <si>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</si>
  <si>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</si>
  <si>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</si>
  <si>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</si>
  <si>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</si>
  <si>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</si>
  <si>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</si>
  <si>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</si>
  <si>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</si>
  <si>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</si>
  <si>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</si>
  <si>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</si>
  <si>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</si>
  <si>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</si>
  <si>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</si>
  <si>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</si>
  <si>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</si>
  <si>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</si>
  <si>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</si>
  <si>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</si>
  <si>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</si>
  <si>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</si>
  <si>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</si>
  <si>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</si>
  <si>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</si>
  <si>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</si>
  <si>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</si>
  <si>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</si>
  <si>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</si>
  <si>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</si>
  <si>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</si>
  <si>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</si>
  <si>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</si>
  <si>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</si>
  <si>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</si>
  <si>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</si>
  <si>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</si>
  <si>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</si>
  <si>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</si>
  <si>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</si>
  <si>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</si>
  <si>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</si>
  <si>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</si>
  <si>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</si>
  <si>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</si>
  <si>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</si>
  <si>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</si>
  <si>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</si>
  <si>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</si>
  <si>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</si>
  <si>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</si>
  <si>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</si>
  <si>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</si>
  <si>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</si>
  <si>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</si>
  <si>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</si>
  <si>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</si>
  <si>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</si>
  <si>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</si>
  <si>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</si>
  <si>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</si>
  <si>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</si>
  <si>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</si>
  <si>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</si>
  <si>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</si>
  <si>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</si>
  <si>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</si>
  <si>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</si>
  <si>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</si>
  <si>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</si>
  <si>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</si>
  <si>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</si>
  <si>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</si>
  <si>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</si>
  <si>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</si>
  <si>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</si>
  <si>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</si>
  <si>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</si>
  <si>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</si>
  <si>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</si>
  <si>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</si>
  <si>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</si>
  <si>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</si>
  <si>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</si>
  <si>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</si>
  <si>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</si>
  <si>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</si>
  <si>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</si>
  <si>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</si>
  <si>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</si>
  <si>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</si>
  <si>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</si>
  <si>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</si>
  <si>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</si>
  <si>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</si>
  <si>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</si>
  <si>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</si>
  <si>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>JANUARY-2008</t>
  </si>
  <si>
    <t>APRIL.-09</t>
  </si>
  <si>
    <t>APRIL .-09</t>
  </si>
  <si>
    <t>METER REMOVED</t>
  </si>
  <si>
    <t>Meter removed</t>
  </si>
  <si>
    <t xml:space="preserve">PERIOD 1st MAY  2009 TO 31th MAY 2009 </t>
  </si>
  <si>
    <t>REACTIVE ENERGY CONSUMPTION STATEMENT MAY-2009</t>
  </si>
  <si>
    <t>MAY.-09</t>
  </si>
  <si>
    <t>ENERGY DEMAND MAY.-09</t>
  </si>
  <si>
    <t>REACTIVE ENERGY CONSUMPTION STATEMENT MAY -2009</t>
  </si>
  <si>
    <t>ENERGY DEMAND MAY-09</t>
  </si>
  <si>
    <t>REACTIVE ENERGY BILL OF MAY-2009</t>
  </si>
  <si>
    <t>MAY .-09</t>
  </si>
  <si>
    <t>REACTIVE ENERGY CONSUMPTION STATEMENT MAY-09</t>
  </si>
  <si>
    <t xml:space="preserve">                        </t>
  </si>
  <si>
    <t>Note :Sharing taken from wk-7 abt bill 2009-10</t>
  </si>
  <si>
    <t xml:space="preserve">                             ENERGY CONSUMPTION STATEMENT MAY-2009</t>
  </si>
  <si>
    <t>20MVA Tx-2(Code-5)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</si>
</sst>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E+00;\ᳬ"/>
    <numFmt numFmtId="172" formatCode="0.000E+00;\࣬"/>
    <numFmt numFmtId="173" formatCode="0.00E+00;\࣬"/>
    <numFmt numFmtId="174" formatCode="0.0E+00;\࣬"/>
    <numFmt numFmtId="175" formatCode="0E+00;\࣬"/>
    <numFmt numFmtId="176" formatCode="0.00000E+00;\拴"/>
    <numFmt numFmtId="177" formatCode="0.00000E+00;\㗜"/>
    <numFmt numFmtId="178" formatCode="0.0000E+00;\㗜"/>
    <numFmt numFmtId="179" formatCode="0.000E+00;\㗜"/>
    <numFmt numFmtId="180" formatCode="0.00E+00;\㗜"/>
    <numFmt numFmtId="181" formatCode="0.0E+00;\㗜"/>
    <numFmt numFmtId="182" formatCode="0E+00;\㗜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8" fontId="9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6" fontId="9" fillId="0" borderId="0" xfId="0" applyNumberFormat="1" applyFont="1" applyFill="1" applyAlignment="1" quotePrefix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68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8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9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69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7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67" fontId="47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8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8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68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SheetLayoutView="100" workbookViewId="0" topLeftCell="I68">
      <selection activeCell="N69" sqref="N69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690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7" t="s">
        <v>838</v>
      </c>
      <c r="O3" s="91" t="s">
        <v>840</v>
      </c>
      <c r="P3" s="83"/>
      <c r="Q3" s="83"/>
      <c r="R3" s="83"/>
      <c r="S3" s="83"/>
      <c r="T3" s="83"/>
      <c r="U3" s="83"/>
      <c r="V3" s="83"/>
      <c r="W3" s="30"/>
      <c r="X3" s="30"/>
      <c r="Y3" s="30"/>
      <c r="Z3" s="263" t="s">
        <v>236</v>
      </c>
      <c r="DF3" s="2"/>
    </row>
    <row r="4" spans="3:141" ht="25.5">
      <c r="C4" s="47"/>
      <c r="E4" t="s">
        <v>771</v>
      </c>
      <c r="O4" s="142" t="s">
        <v>611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680</v>
      </c>
      <c r="AC4" s="246" t="s">
        <v>647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776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6" t="s">
        <v>834</v>
      </c>
      <c r="V5" s="446" t="s">
        <v>828</v>
      </c>
      <c r="W5" s="94" t="s">
        <v>217</v>
      </c>
      <c r="X5" s="94" t="s">
        <v>218</v>
      </c>
      <c r="Y5" s="94" t="s">
        <v>724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685</v>
      </c>
      <c r="S7" s="60" t="s">
        <v>725</v>
      </c>
      <c r="T7" s="65">
        <v>1000</v>
      </c>
      <c r="U7" s="30"/>
      <c r="V7" s="30">
        <v>0</v>
      </c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685</v>
      </c>
      <c r="S9" s="60" t="s">
        <v>725</v>
      </c>
      <c r="T9" s="65">
        <v>1000</v>
      </c>
      <c r="U9" s="30">
        <v>89743</v>
      </c>
      <c r="V9" s="30">
        <v>84696</v>
      </c>
      <c r="W9" s="65">
        <f>U9-V9</f>
        <v>5047</v>
      </c>
      <c r="X9" s="65">
        <f>T9*W9</f>
        <v>5047000</v>
      </c>
      <c r="Y9" s="97">
        <f>IF(S9="Kvarh(Lag)",X9/1000000,X9/1000)</f>
        <v>5.047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685</v>
      </c>
      <c r="S10" s="60" t="s">
        <v>725</v>
      </c>
      <c r="T10" s="65">
        <v>1000</v>
      </c>
      <c r="U10" s="30">
        <v>12155</v>
      </c>
      <c r="V10" s="30">
        <v>10225</v>
      </c>
      <c r="W10" s="65">
        <f>U10-V10</f>
        <v>1930</v>
      </c>
      <c r="X10" s="65">
        <f>T10*W10</f>
        <v>1930000</v>
      </c>
      <c r="Y10" s="97">
        <f>IF(S10="Kvarh(Lag)",X10/1000000,X10/1000)</f>
        <v>1.93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725</v>
      </c>
      <c r="T11" s="65">
        <v>1000</v>
      </c>
      <c r="U11" s="30">
        <v>47537</v>
      </c>
      <c r="V11" s="30">
        <v>44252</v>
      </c>
      <c r="W11" s="65">
        <f>U11-V11</f>
        <v>3285</v>
      </c>
      <c r="X11" s="65">
        <f>T11*W11</f>
        <v>3285000</v>
      </c>
      <c r="Y11" s="97">
        <f>IF(S11="Kvarh(Lag)",X11/1000000,X11/1000)</f>
        <v>3.285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685</v>
      </c>
      <c r="S13" s="60" t="s">
        <v>725</v>
      </c>
      <c r="T13" s="65">
        <v>1000</v>
      </c>
      <c r="U13" s="30">
        <v>194174</v>
      </c>
      <c r="V13" s="30">
        <v>183904</v>
      </c>
      <c r="W13" s="65">
        <f>U13-V13</f>
        <v>10270</v>
      </c>
      <c r="X13" s="65">
        <f>T13*W13</f>
        <v>10270000</v>
      </c>
      <c r="Y13" s="97">
        <f>IF(S13="Kvarh(Lag)",X13/1000000,X13/1000)</f>
        <v>10.27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591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685</v>
      </c>
      <c r="S14" s="60" t="s">
        <v>725</v>
      </c>
      <c r="T14" s="65">
        <v>1000</v>
      </c>
      <c r="U14" s="30">
        <v>219365</v>
      </c>
      <c r="V14" s="30">
        <v>211446</v>
      </c>
      <c r="W14" s="65">
        <f>U14-V14</f>
        <v>7919</v>
      </c>
      <c r="X14" s="65">
        <f>T14*W14</f>
        <v>7919000</v>
      </c>
      <c r="Y14" s="97">
        <f>IF(S14="Kvarh(Lag)",X14/1000000,X14/1000)</f>
        <v>7.919</v>
      </c>
      <c r="Z14" s="233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659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685</v>
      </c>
      <c r="S15" s="60" t="s">
        <v>725</v>
      </c>
      <c r="T15" s="65">
        <v>-1000</v>
      </c>
      <c r="U15" s="30">
        <v>38197</v>
      </c>
      <c r="V15" s="30">
        <v>36198</v>
      </c>
      <c r="W15" s="65">
        <f>U15-V15</f>
        <v>1999</v>
      </c>
      <c r="X15" s="65">
        <f>T15*W15</f>
        <v>-1999000</v>
      </c>
      <c r="Y15" s="97">
        <f>IF(S15="Kvarh(Lag)",X15/1000000,X15/1000)</f>
        <v>-1.999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30">
        <v>9</v>
      </c>
      <c r="O16" s="70" t="s">
        <v>63</v>
      </c>
      <c r="P16" s="73">
        <v>4864841</v>
      </c>
      <c r="Q16" s="30">
        <v>0</v>
      </c>
      <c r="R16" s="65" t="s">
        <v>685</v>
      </c>
      <c r="S16" s="60" t="s">
        <v>725</v>
      </c>
      <c r="T16" s="65">
        <v>-1000</v>
      </c>
      <c r="U16" s="30">
        <v>61141</v>
      </c>
      <c r="V16" s="30">
        <v>60856</v>
      </c>
      <c r="W16" s="65">
        <f>U16-V16</f>
        <v>285</v>
      </c>
      <c r="X16" s="65">
        <f>T16*W16</f>
        <v>-285000</v>
      </c>
      <c r="Y16" s="97">
        <f>IF(S16="Kvarh(Lag)",X16/1000000,X16/1000)</f>
        <v>-0.285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10</v>
      </c>
      <c r="O18" s="70" t="s">
        <v>54</v>
      </c>
      <c r="P18" s="73">
        <v>4864982</v>
      </c>
      <c r="Q18" s="30">
        <v>0</v>
      </c>
      <c r="R18" s="65" t="s">
        <v>167</v>
      </c>
      <c r="S18" s="60" t="s">
        <v>725</v>
      </c>
      <c r="T18" s="65">
        <v>1000</v>
      </c>
      <c r="U18" s="30">
        <v>14481</v>
      </c>
      <c r="V18" s="30">
        <v>14386</v>
      </c>
      <c r="W18" s="65">
        <f>U18-V18</f>
        <v>95</v>
      </c>
      <c r="X18" s="65">
        <f>T18*W18</f>
        <v>95000</v>
      </c>
      <c r="Y18" s="97">
        <f>IF(S18="Kvarh(Lag)",X18/1000000,X18/1000)</f>
        <v>0.095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167</v>
      </c>
      <c r="S19" s="60" t="s">
        <v>725</v>
      </c>
      <c r="T19" s="65">
        <v>1000</v>
      </c>
      <c r="U19" s="30">
        <v>15538</v>
      </c>
      <c r="V19" s="30">
        <v>15438</v>
      </c>
      <c r="W19" s="65">
        <f>U19-V19</f>
        <v>100</v>
      </c>
      <c r="X19" s="65">
        <f>T19*W19</f>
        <v>100000</v>
      </c>
      <c r="Y19" s="97">
        <f>IF(S19="Kvarh(Lag)",X19/1000000,X19/1000)</f>
        <v>0.1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50"/>
      <c r="B20" s="351" t="s">
        <v>772</v>
      </c>
      <c r="C20" s="352"/>
      <c r="D20" s="352"/>
      <c r="E20" s="352"/>
      <c r="F20" s="352"/>
      <c r="G20" s="352"/>
      <c r="H20" s="352"/>
      <c r="I20" s="352"/>
      <c r="J20" s="353"/>
      <c r="K20" s="353"/>
      <c r="L20" s="353"/>
      <c r="M20" s="354"/>
      <c r="N20" s="30">
        <v>12</v>
      </c>
      <c r="O20" s="70" t="s">
        <v>696</v>
      </c>
      <c r="P20" s="73">
        <v>4864953</v>
      </c>
      <c r="Q20" s="30">
        <v>0</v>
      </c>
      <c r="R20" s="65" t="s">
        <v>167</v>
      </c>
      <c r="S20" s="60" t="s">
        <v>725</v>
      </c>
      <c r="T20" s="65">
        <v>1000</v>
      </c>
      <c r="U20" s="30">
        <v>32266</v>
      </c>
      <c r="V20" s="30">
        <v>32068</v>
      </c>
      <c r="W20" s="65">
        <f>U20-V20</f>
        <v>198</v>
      </c>
      <c r="X20" s="65">
        <f>T20*W20</f>
        <v>198000</v>
      </c>
      <c r="Y20" s="97">
        <f>IF(S20="Kvarh(Lag)",X20/1000000,X20/1000)</f>
        <v>0.198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563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5"/>
      <c r="B21" s="284"/>
      <c r="C21" s="284"/>
      <c r="D21" s="284"/>
      <c r="E21" s="284"/>
      <c r="F21" s="284"/>
      <c r="G21" s="284"/>
      <c r="H21" s="284"/>
      <c r="I21" s="284"/>
      <c r="J21" s="68"/>
      <c r="K21" s="68"/>
      <c r="L21" s="68"/>
      <c r="M21" s="173"/>
      <c r="N21" s="30">
        <v>13</v>
      </c>
      <c r="O21" s="70" t="s">
        <v>697</v>
      </c>
      <c r="P21" s="73">
        <v>4864984</v>
      </c>
      <c r="Q21" s="30">
        <v>0</v>
      </c>
      <c r="R21" s="65" t="s">
        <v>167</v>
      </c>
      <c r="S21" s="60" t="s">
        <v>725</v>
      </c>
      <c r="T21" s="65">
        <v>1000</v>
      </c>
      <c r="U21" s="30">
        <v>45128</v>
      </c>
      <c r="V21" s="30">
        <v>44800</v>
      </c>
      <c r="W21" s="65">
        <f>U21-V21</f>
        <v>328</v>
      </c>
      <c r="X21" s="65">
        <f>T21*W21</f>
        <v>328000</v>
      </c>
      <c r="Y21" s="97">
        <f>IF(S21="Kvarh(Lag)",X21/1000000,X21/1000)</f>
        <v>0.328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663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5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6"/>
      <c r="B23" s="257"/>
      <c r="C23" s="257"/>
      <c r="D23" s="257"/>
      <c r="E23" s="257"/>
      <c r="F23" s="257"/>
      <c r="G23" s="257"/>
      <c r="H23" s="257"/>
      <c r="I23" s="357"/>
      <c r="J23" s="358"/>
      <c r="K23" s="358"/>
      <c r="L23" s="358"/>
      <c r="M23" s="359"/>
      <c r="N23" s="30">
        <v>14</v>
      </c>
      <c r="O23" s="70" t="s">
        <v>54</v>
      </c>
      <c r="P23" s="73">
        <v>4864939</v>
      </c>
      <c r="Q23" s="30">
        <v>0</v>
      </c>
      <c r="R23" s="65" t="s">
        <v>698</v>
      </c>
      <c r="S23" s="60" t="s">
        <v>725</v>
      </c>
      <c r="T23" s="65">
        <v>1000</v>
      </c>
      <c r="U23" s="30">
        <v>17619</v>
      </c>
      <c r="V23" s="30">
        <v>17463</v>
      </c>
      <c r="W23" s="65">
        <f>U23-V23</f>
        <v>156</v>
      </c>
      <c r="X23" s="65">
        <f>T23*W23</f>
        <v>156000</v>
      </c>
      <c r="Y23" s="97">
        <f>IF(S23="Kvarh(Lag)",X23/1000000,X23/1000)</f>
        <v>0.156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685</v>
      </c>
      <c r="S24" s="60" t="s">
        <v>725</v>
      </c>
      <c r="T24" s="65">
        <v>1000</v>
      </c>
      <c r="U24" s="30">
        <v>30425</v>
      </c>
      <c r="V24" s="30">
        <v>29643</v>
      </c>
      <c r="W24" s="65">
        <f>U24-V24</f>
        <v>782</v>
      </c>
      <c r="X24" s="65">
        <f>T24*W24</f>
        <v>782000</v>
      </c>
      <c r="Y24" s="97">
        <f>IF(S24="Kvarh(Lag)",X24/1000000,X24/1000)</f>
        <v>0.782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6"/>
      <c r="B25" s="257"/>
      <c r="C25" s="257"/>
      <c r="D25" s="257"/>
      <c r="E25" s="257"/>
      <c r="F25" s="257"/>
      <c r="G25" s="257"/>
      <c r="H25" s="257"/>
      <c r="I25" s="357"/>
      <c r="J25" s="358"/>
      <c r="K25" s="358"/>
      <c r="L25" s="358"/>
      <c r="M25" s="359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6"/>
      <c r="B26" s="257"/>
      <c r="C26" s="257"/>
      <c r="D26" s="257"/>
      <c r="E26" s="257"/>
      <c r="F26" s="257"/>
      <c r="G26" s="257"/>
      <c r="H26" s="257"/>
      <c r="I26" s="357"/>
      <c r="J26" s="358"/>
      <c r="K26" s="358"/>
      <c r="L26" s="358"/>
      <c r="M26" s="359"/>
      <c r="N26" s="30">
        <v>16</v>
      </c>
      <c r="O26" s="70" t="s">
        <v>54</v>
      </c>
      <c r="P26" s="73">
        <v>4865034</v>
      </c>
      <c r="Q26" s="30">
        <v>0</v>
      </c>
      <c r="R26" s="65" t="s">
        <v>685</v>
      </c>
      <c r="S26" s="60" t="s">
        <v>725</v>
      </c>
      <c r="T26" s="65">
        <v>1000</v>
      </c>
      <c r="U26" s="30">
        <v>62705</v>
      </c>
      <c r="V26" s="30">
        <v>58049</v>
      </c>
      <c r="W26" s="65">
        <f>U26-V26</f>
        <v>4656</v>
      </c>
      <c r="X26" s="65">
        <f>T26*W26</f>
        <v>4656000</v>
      </c>
      <c r="Y26" s="97">
        <f>IF(S26="Kvarh(Lag)",X26/1000000,X26/1000)</f>
        <v>4.656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7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685</v>
      </c>
      <c r="S27" s="60" t="s">
        <v>725</v>
      </c>
      <c r="T27" s="65">
        <v>1000</v>
      </c>
      <c r="U27" s="30">
        <v>58729</v>
      </c>
      <c r="V27" s="30">
        <v>58729</v>
      </c>
      <c r="W27" s="65">
        <f>U27-V27</f>
        <v>0</v>
      </c>
      <c r="X27" s="65">
        <f>T27*W27</f>
        <v>0</v>
      </c>
      <c r="Y27" s="97">
        <f>IF(S27="Kvarh(Lag)",X27/1000000,X27/1000)</f>
        <v>0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4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685</v>
      </c>
      <c r="S28" s="60" t="s">
        <v>725</v>
      </c>
      <c r="T28" s="65">
        <v>1000</v>
      </c>
      <c r="U28" s="30">
        <v>1848</v>
      </c>
      <c r="V28" s="30">
        <v>1272</v>
      </c>
      <c r="W28" s="65">
        <f>U28-V28</f>
        <v>576</v>
      </c>
      <c r="X28" s="65">
        <f>T28*W28</f>
        <v>576000</v>
      </c>
      <c r="Y28" s="97">
        <f>IF(S28="Kvarh(Lag)",X28/1000000,S27+S30X30/1000)</f>
        <v>0.576</v>
      </c>
      <c r="Z28" s="450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60" t="s">
        <v>197</v>
      </c>
      <c r="B31" s="361" t="s">
        <v>773</v>
      </c>
      <c r="C31" s="361"/>
      <c r="D31" s="361"/>
      <c r="E31" s="357"/>
      <c r="F31" s="357"/>
      <c r="G31" s="362">
        <f>$Y$77</f>
        <v>65.70433398474368</v>
      </c>
      <c r="H31" s="357" t="s">
        <v>774</v>
      </c>
      <c r="I31" s="284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685</v>
      </c>
      <c r="S31" s="60" t="s">
        <v>725</v>
      </c>
      <c r="T31" s="65">
        <v>1000</v>
      </c>
      <c r="U31" s="30">
        <v>46251</v>
      </c>
      <c r="V31" s="30">
        <v>44061</v>
      </c>
      <c r="W31" s="65">
        <f>U31-V31</f>
        <v>2190</v>
      </c>
      <c r="X31" s="65">
        <f>T31*W31</f>
        <v>2190000</v>
      </c>
      <c r="Y31" s="97">
        <f>IF(S31="Kvarh(Lag)",X31/1000000,X31/1000)</f>
        <v>2.19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3"/>
      <c r="B32" s="364"/>
      <c r="C32" s="364"/>
      <c r="D32" s="364"/>
      <c r="E32" s="284"/>
      <c r="F32" s="284"/>
      <c r="G32" s="365"/>
      <c r="H32" s="284"/>
      <c r="I32" s="366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685</v>
      </c>
      <c r="S32" s="60" t="s">
        <v>725</v>
      </c>
      <c r="T32" s="65">
        <v>1000</v>
      </c>
      <c r="U32" s="30">
        <v>41334</v>
      </c>
      <c r="V32" s="30">
        <v>39440</v>
      </c>
      <c r="W32" s="65">
        <f>U32-V32</f>
        <v>1894</v>
      </c>
      <c r="X32" s="65">
        <f>T32*W32</f>
        <v>1894000</v>
      </c>
      <c r="Y32" s="97">
        <f>IF(S32="Kvarh(Lag)",X32/1000000,X32/1000)</f>
        <v>1.894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7" t="s">
        <v>748</v>
      </c>
      <c r="B33" s="368" t="s">
        <v>775</v>
      </c>
      <c r="C33" s="368"/>
      <c r="D33" s="369"/>
      <c r="E33" s="284"/>
      <c r="F33" s="284"/>
      <c r="G33" s="370">
        <f>'STEPPED UP BY GENCO'!$I$60*-1</f>
        <v>-10.924818745</v>
      </c>
      <c r="H33" s="357" t="s">
        <v>774</v>
      </c>
      <c r="I33" s="366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685</v>
      </c>
      <c r="S33" s="60" t="s">
        <v>725</v>
      </c>
      <c r="T33" s="65">
        <v>100</v>
      </c>
      <c r="U33" s="30">
        <v>170024</v>
      </c>
      <c r="V33" s="30">
        <v>169699</v>
      </c>
      <c r="W33" s="65">
        <f>U33-V33</f>
        <v>325</v>
      </c>
      <c r="X33" s="65">
        <f>T33*W33</f>
        <v>32500</v>
      </c>
      <c r="Y33" s="97">
        <f>IF(S33="Kvarh(Lag)",X33/1000000,X33/1000)</f>
        <v>0.0325</v>
      </c>
      <c r="Z33" s="449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7"/>
      <c r="B34" s="371"/>
      <c r="C34" s="371"/>
      <c r="D34" s="371"/>
      <c r="E34" s="284"/>
      <c r="F34" s="284"/>
      <c r="G34" s="365"/>
      <c r="H34" s="284"/>
      <c r="I34" s="284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685</v>
      </c>
      <c r="S34" s="60" t="s">
        <v>725</v>
      </c>
      <c r="T34" s="65">
        <v>100</v>
      </c>
      <c r="U34" s="30">
        <v>278763</v>
      </c>
      <c r="V34" s="30">
        <v>267359</v>
      </c>
      <c r="W34" s="65">
        <f>U34-V34</f>
        <v>11404</v>
      </c>
      <c r="X34" s="65">
        <f>T34*W34</f>
        <v>1140400</v>
      </c>
      <c r="Y34" s="97">
        <f>IF(S34="Kvarh(Lag)",X34/1000000,X34/1000)</f>
        <v>1.1404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7"/>
      <c r="B35" s="372"/>
      <c r="C35" s="371"/>
      <c r="D35" s="371"/>
      <c r="E35" s="284"/>
      <c r="F35" s="284"/>
      <c r="G35" s="374"/>
      <c r="H35" s="284"/>
      <c r="I35" s="284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685</v>
      </c>
      <c r="S35" s="60" t="s">
        <v>725</v>
      </c>
      <c r="T35" s="65">
        <v>1000</v>
      </c>
      <c r="U35" s="30">
        <v>37661</v>
      </c>
      <c r="V35" s="30">
        <v>37384</v>
      </c>
      <c r="W35" s="65">
        <f>U35-V35</f>
        <v>277</v>
      </c>
      <c r="X35" s="65">
        <f>T35*W35</f>
        <v>277000</v>
      </c>
      <c r="Y35" s="97">
        <f>IF(S35="Kvarh(Lag)",X35/1000000,X35/1000)</f>
        <v>0.277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3"/>
      <c r="B36" s="361"/>
      <c r="C36" s="357"/>
      <c r="D36" s="357"/>
      <c r="E36" s="357"/>
      <c r="F36" s="357"/>
      <c r="G36" s="374"/>
      <c r="H36" s="357"/>
      <c r="I36" s="358"/>
      <c r="J36" s="358"/>
      <c r="K36" s="358"/>
      <c r="L36" s="358"/>
      <c r="M36" s="359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5"/>
      <c r="B37" s="368"/>
      <c r="C37" s="368"/>
      <c r="D37" s="376"/>
      <c r="E37" s="357"/>
      <c r="F37" s="357"/>
      <c r="G37" s="377"/>
      <c r="H37" s="357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685</v>
      </c>
      <c r="S37" s="60" t="s">
        <v>725</v>
      </c>
      <c r="T37" s="65">
        <v>50</v>
      </c>
      <c r="U37" s="30">
        <v>2448</v>
      </c>
      <c r="V37" s="30">
        <v>2224</v>
      </c>
      <c r="W37" s="65">
        <f>U37-V37</f>
        <v>224</v>
      </c>
      <c r="X37" s="65">
        <f>T37*W37</f>
        <v>11200</v>
      </c>
      <c r="Y37" s="97">
        <f>IF(S37="Kvarh(Lag)",X37/1000000,X37/1000)</f>
        <v>0.0112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573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568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8"/>
      <c r="B38" s="361"/>
      <c r="C38" s="357"/>
      <c r="D38" s="357"/>
      <c r="E38" s="357"/>
      <c r="F38" s="357"/>
      <c r="G38" s="379"/>
      <c r="H38" s="357"/>
      <c r="I38" s="358"/>
      <c r="J38" s="358"/>
      <c r="K38" s="358"/>
      <c r="L38" s="358"/>
      <c r="M38" s="359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685</v>
      </c>
      <c r="S38" s="60" t="s">
        <v>725</v>
      </c>
      <c r="T38" s="65">
        <v>50</v>
      </c>
      <c r="U38" s="30">
        <v>166</v>
      </c>
      <c r="V38" s="30">
        <v>163</v>
      </c>
      <c r="W38" s="65">
        <f>U38-V38</f>
        <v>3</v>
      </c>
      <c r="X38" s="65">
        <f>T38*W38</f>
        <v>150</v>
      </c>
      <c r="Y38" s="97">
        <f>IF(S38="Kvarh(Lag)",X38/1000000,X38/1000)</f>
        <v>0.00015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574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568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80"/>
      <c r="B39" s="72"/>
      <c r="C39" s="72"/>
      <c r="D39" s="72"/>
      <c r="E39" s="72"/>
      <c r="F39" s="72"/>
      <c r="G39" s="381"/>
      <c r="H39" s="39"/>
      <c r="I39" s="68"/>
      <c r="J39" s="68"/>
      <c r="K39" s="68"/>
      <c r="L39" s="68"/>
      <c r="M39" s="173"/>
      <c r="N39" s="30">
        <v>26</v>
      </c>
      <c r="O39" s="70" t="s">
        <v>699</v>
      </c>
      <c r="P39" s="73">
        <v>4864889</v>
      </c>
      <c r="Q39" s="30" t="e">
        <v>#REF!</v>
      </c>
      <c r="R39" s="65" t="s">
        <v>685</v>
      </c>
      <c r="S39" s="60" t="s">
        <v>725</v>
      </c>
      <c r="T39" s="65">
        <v>1000</v>
      </c>
      <c r="U39" s="30">
        <v>7463</v>
      </c>
      <c r="V39" s="30">
        <v>7335</v>
      </c>
      <c r="W39" s="65">
        <f>U39-V39</f>
        <v>128</v>
      </c>
      <c r="X39" s="65">
        <f>T39*W39</f>
        <v>128000</v>
      </c>
      <c r="Y39" s="97">
        <f>IF(S39="Kvarh(Lag)",X39/1000000,X39/1000)</f>
        <v>0.128</v>
      </c>
      <c r="Z39" s="231"/>
      <c r="AA39" s="70" t="s">
        <v>557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557</v>
      </c>
      <c r="BK39" s="73" t="s">
        <v>558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40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8"/>
      <c r="C40" s="72"/>
      <c r="D40" s="72"/>
      <c r="E40" s="72"/>
      <c r="F40" s="257"/>
      <c r="G40" s="382"/>
      <c r="H40" s="361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685</v>
      </c>
      <c r="S40" s="60" t="s">
        <v>725</v>
      </c>
      <c r="T40" s="65">
        <v>100</v>
      </c>
      <c r="U40" s="30">
        <v>81781</v>
      </c>
      <c r="V40" s="30">
        <v>80348</v>
      </c>
      <c r="W40" s="65">
        <f>U40-V40</f>
        <v>1433</v>
      </c>
      <c r="X40" s="65">
        <f>T40*W40</f>
        <v>143300</v>
      </c>
      <c r="Y40" s="97">
        <f>IF(S40="Kvarh(Lag)",X40/1000000,X40/1000)</f>
        <v>0.1433</v>
      </c>
      <c r="Z40" s="231"/>
      <c r="AA40" s="70" t="s">
        <v>675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675</v>
      </c>
      <c r="BK40" s="73" t="s">
        <v>676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40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3"/>
      <c r="B41" s="72"/>
      <c r="C41" s="72"/>
      <c r="D41" s="72"/>
      <c r="E41" s="72"/>
      <c r="F41" s="72"/>
      <c r="G41" s="384"/>
      <c r="H41" s="257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9"/>
      <c r="B42" s="385"/>
      <c r="C42" s="371"/>
      <c r="D42" s="371"/>
      <c r="E42" s="357"/>
      <c r="F42" s="357"/>
      <c r="G42" s="386"/>
      <c r="H42" s="358"/>
      <c r="I42" s="387"/>
      <c r="J42" s="388"/>
      <c r="K42" s="358"/>
      <c r="L42" s="358"/>
      <c r="M42" s="359"/>
      <c r="N42" s="30">
        <v>27</v>
      </c>
      <c r="O42" s="70" t="s">
        <v>351</v>
      </c>
      <c r="P42" s="73">
        <v>4865054</v>
      </c>
      <c r="Q42" s="30">
        <v>0</v>
      </c>
      <c r="R42" s="65" t="s">
        <v>685</v>
      </c>
      <c r="S42" s="60" t="s">
        <v>725</v>
      </c>
      <c r="T42" s="65">
        <v>1000</v>
      </c>
      <c r="U42" s="30">
        <v>66542</v>
      </c>
      <c r="V42" s="30">
        <v>63697</v>
      </c>
      <c r="W42" s="65">
        <f>U42-V42</f>
        <v>2845</v>
      </c>
      <c r="X42" s="65">
        <f>T42*W42</f>
        <v>2845000</v>
      </c>
      <c r="Y42" s="97">
        <f>IF(S42="Kvarh(Lag)",X42/1000000,X42/1000)</f>
        <v>2.845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619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620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9"/>
      <c r="B43" s="371"/>
      <c r="C43" s="371"/>
      <c r="D43" s="371"/>
      <c r="E43" s="138"/>
      <c r="F43" s="28"/>
      <c r="G43" s="384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685</v>
      </c>
      <c r="S43" s="60" t="s">
        <v>725</v>
      </c>
      <c r="T43" s="65">
        <v>1000</v>
      </c>
      <c r="U43" s="30">
        <v>88633</v>
      </c>
      <c r="V43" s="30">
        <v>78710</v>
      </c>
      <c r="W43" s="65">
        <f>U43-V43</f>
        <v>9923</v>
      </c>
      <c r="X43" s="65">
        <f>T43*W43</f>
        <v>9923000</v>
      </c>
      <c r="Y43" s="97">
        <f>IF(S43="Kvarh(Lag)",X43/1000000,X43/1000)</f>
        <v>9.923</v>
      </c>
      <c r="Z43" s="181"/>
      <c r="AA43" s="2" t="s">
        <v>552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552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9"/>
      <c r="B44" s="358"/>
      <c r="C44" s="358"/>
      <c r="D44" s="358"/>
      <c r="E44" s="358"/>
      <c r="F44" s="358"/>
      <c r="G44" s="191"/>
      <c r="H44" s="358"/>
      <c r="I44" s="358"/>
      <c r="J44" s="358"/>
      <c r="K44" s="358"/>
      <c r="L44" s="358"/>
      <c r="M44" s="359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90"/>
      <c r="B45" s="132"/>
      <c r="C45" s="132"/>
      <c r="D45" s="267"/>
      <c r="E45" s="267"/>
      <c r="F45" s="267"/>
      <c r="G45" s="267"/>
      <c r="H45" s="391"/>
      <c r="I45" s="267"/>
      <c r="J45" s="267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685</v>
      </c>
      <c r="S45" s="60" t="s">
        <v>725</v>
      </c>
      <c r="T45" s="65">
        <v>1000</v>
      </c>
      <c r="U45" s="30">
        <v>57537</v>
      </c>
      <c r="V45" s="30">
        <v>57537</v>
      </c>
      <c r="W45" s="65">
        <f>U45-V45</f>
        <v>0</v>
      </c>
      <c r="X45" s="65">
        <f>T45*W45</f>
        <v>0</v>
      </c>
      <c r="Y45" s="97">
        <f>IF(S45="Kvarh(Lag)",X45/1000000,X45/1000)</f>
        <v>0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2"/>
      <c r="B46" s="132"/>
      <c r="C46" s="132"/>
      <c r="D46" s="132"/>
      <c r="E46" s="132"/>
      <c r="F46" s="132"/>
      <c r="G46" s="393"/>
      <c r="H46" s="393"/>
      <c r="I46" s="393"/>
      <c r="J46" s="393"/>
      <c r="K46" s="393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6"/>
      <c r="M47" s="359"/>
      <c r="N47" s="30">
        <v>30</v>
      </c>
      <c r="O47" s="70" t="s">
        <v>694</v>
      </c>
      <c r="P47" s="73">
        <v>4864954</v>
      </c>
      <c r="Q47" s="30">
        <v>0</v>
      </c>
      <c r="R47" s="65" t="s">
        <v>685</v>
      </c>
      <c r="S47" s="60" t="s">
        <v>725</v>
      </c>
      <c r="T47" s="65">
        <v>-1000</v>
      </c>
      <c r="U47" s="30">
        <v>21839</v>
      </c>
      <c r="V47" s="30">
        <v>21149</v>
      </c>
      <c r="W47" s="65">
        <f>U47-V47</f>
        <v>690</v>
      </c>
      <c r="X47" s="65">
        <f>T47*W47</f>
        <v>-690000</v>
      </c>
      <c r="Y47" s="97">
        <f>IF(S47="Kvarh(Lag)",X47/1000000,X47/1000)</f>
        <v>-0.69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7"/>
      <c r="B48" s="228"/>
      <c r="C48" s="228"/>
      <c r="D48" s="228"/>
      <c r="E48" s="228"/>
      <c r="F48" s="361" t="s">
        <v>294</v>
      </c>
      <c r="G48" s="362">
        <f>SUM(G31:G46)</f>
        <v>54.77951523974369</v>
      </c>
      <c r="H48" s="361" t="s">
        <v>774</v>
      </c>
      <c r="I48" s="228"/>
      <c r="J48" s="228"/>
      <c r="K48" s="228"/>
      <c r="L48" s="68"/>
      <c r="M48" s="173"/>
      <c r="N48" s="30">
        <v>31</v>
      </c>
      <c r="O48" s="70" t="s">
        <v>695</v>
      </c>
      <c r="P48" s="73">
        <v>4864955</v>
      </c>
      <c r="Q48" s="30">
        <v>0</v>
      </c>
      <c r="R48" s="65" t="s">
        <v>685</v>
      </c>
      <c r="S48" s="60" t="s">
        <v>725</v>
      </c>
      <c r="T48" s="65">
        <v>-1000</v>
      </c>
      <c r="U48" s="30">
        <v>23780</v>
      </c>
      <c r="V48" s="30">
        <v>23021</v>
      </c>
      <c r="W48" s="65">
        <f>U48-V48</f>
        <v>759</v>
      </c>
      <c r="X48" s="65">
        <f>T48*W48</f>
        <v>-759000</v>
      </c>
      <c r="Y48" s="97">
        <f>IF(S48="Kvarh(Lag)",X48/1000000,X48/1000)</f>
        <v>-0.759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7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8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685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70"/>
      <c r="BX50" s="42"/>
      <c r="BY50" s="225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32</v>
      </c>
      <c r="O52" s="70" t="s">
        <v>196</v>
      </c>
      <c r="P52" s="73">
        <v>4864843</v>
      </c>
      <c r="Q52" s="30">
        <v>0</v>
      </c>
      <c r="R52" s="65" t="s">
        <v>685</v>
      </c>
      <c r="S52" s="60" t="s">
        <v>725</v>
      </c>
      <c r="T52" s="65">
        <v>1000</v>
      </c>
      <c r="U52" s="30">
        <v>24799</v>
      </c>
      <c r="V52" s="30">
        <v>23484</v>
      </c>
      <c r="W52" s="65">
        <f>U52-V52</f>
        <v>1315</v>
      </c>
      <c r="X52" s="65">
        <f>T52*W52</f>
        <v>1315000</v>
      </c>
      <c r="Y52" s="97">
        <f>IF(S52="Kvarh(Lag)",X52/1000000,X52/1000)</f>
        <v>1.315</v>
      </c>
      <c r="Z52" s="183"/>
      <c r="AA52" s="41" t="s">
        <v>497</v>
      </c>
      <c r="AB52" s="218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685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70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>
        <v>33</v>
      </c>
      <c r="O53" s="43" t="s">
        <v>356</v>
      </c>
      <c r="P53" s="73">
        <v>4864844</v>
      </c>
      <c r="Q53" s="30">
        <v>0</v>
      </c>
      <c r="R53" s="30" t="s">
        <v>685</v>
      </c>
      <c r="S53" s="60" t="s">
        <v>725</v>
      </c>
      <c r="T53" s="65">
        <v>1000</v>
      </c>
      <c r="U53" s="30">
        <v>18003</v>
      </c>
      <c r="V53" s="30">
        <v>17340</v>
      </c>
      <c r="W53" s="65">
        <f>U53-V53</f>
        <v>663</v>
      </c>
      <c r="X53" s="65">
        <f>T53*W53</f>
        <v>663000</v>
      </c>
      <c r="Y53" s="97">
        <f>IF(S53="Kvarh(Lag)",X53/1000000,X53/1000)</f>
        <v>0.663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58"/>
      <c r="M54" s="359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2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4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58"/>
      <c r="M55" s="359"/>
      <c r="N55" s="30">
        <v>34</v>
      </c>
      <c r="O55" s="43" t="s">
        <v>559</v>
      </c>
      <c r="P55" s="73">
        <v>4865169</v>
      </c>
      <c r="Q55" s="30">
        <v>0</v>
      </c>
      <c r="R55" s="30" t="s">
        <v>685</v>
      </c>
      <c r="S55" s="60" t="s">
        <v>725</v>
      </c>
      <c r="T55" s="65">
        <v>1000</v>
      </c>
      <c r="U55" s="30">
        <v>51157</v>
      </c>
      <c r="V55" s="30">
        <v>48088</v>
      </c>
      <c r="W55" s="65">
        <f>U55-V55</f>
        <v>3069</v>
      </c>
      <c r="X55" s="65">
        <f>T55*W55</f>
        <v>3069000</v>
      </c>
      <c r="Y55" s="97">
        <f>IF(S55="Kvarh(Lag)",X55/1000000,X55/1000)</f>
        <v>3.069</v>
      </c>
      <c r="Z55" s="232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587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3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8"/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400"/>
      <c r="N57" s="30">
        <v>35</v>
      </c>
      <c r="O57" s="70" t="s">
        <v>661</v>
      </c>
      <c r="P57" s="73">
        <v>4864792</v>
      </c>
      <c r="Q57" s="30">
        <v>0</v>
      </c>
      <c r="R57" s="65" t="s">
        <v>685</v>
      </c>
      <c r="S57" s="60" t="s">
        <v>725</v>
      </c>
      <c r="T57" s="65">
        <v>-100</v>
      </c>
      <c r="U57" s="30">
        <v>278699</v>
      </c>
      <c r="V57" s="30">
        <v>250442</v>
      </c>
      <c r="W57" s="65">
        <f>U57-V57</f>
        <v>28257</v>
      </c>
      <c r="X57" s="65">
        <f>T57*W57</f>
        <v>-2825700</v>
      </c>
      <c r="Y57" s="97">
        <f>IF(S57="Kvarh(Lag)",X57/1000000,X57/1000)</f>
        <v>-2.8257</v>
      </c>
      <c r="Z57" s="233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660</v>
      </c>
      <c r="P58" s="73">
        <v>4864792</v>
      </c>
      <c r="Q58" s="30">
        <v>0</v>
      </c>
      <c r="R58" s="30" t="s">
        <v>685</v>
      </c>
      <c r="S58" s="60" t="s">
        <v>725</v>
      </c>
      <c r="T58" s="65">
        <v>100</v>
      </c>
      <c r="U58" s="30">
        <v>38375</v>
      </c>
      <c r="V58" s="30">
        <v>37845</v>
      </c>
      <c r="W58" s="65">
        <f>U58-V58</f>
        <v>530</v>
      </c>
      <c r="X58" s="65">
        <f>T58*W58</f>
        <v>53000</v>
      </c>
      <c r="Y58" s="97">
        <f>IF(S58="Kvarh(Lag)",X58/1000000,X58/1000)</f>
        <v>0.053</v>
      </c>
      <c r="Z58" s="232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3"/>
      <c r="AA59" s="2" t="s">
        <v>559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559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602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3"/>
      <c r="AA60" s="2" t="s">
        <v>585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585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719</v>
      </c>
      <c r="P61" s="73">
        <v>4865170</v>
      </c>
      <c r="Q61" s="30"/>
      <c r="R61" s="65" t="s">
        <v>167</v>
      </c>
      <c r="S61" s="60" t="s">
        <v>725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3"/>
      <c r="AA61" s="2" t="s">
        <v>640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640</v>
      </c>
      <c r="BK61" s="6" t="s">
        <v>586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720</v>
      </c>
      <c r="P62" s="73">
        <v>4865170</v>
      </c>
      <c r="Q62" s="30"/>
      <c r="R62" s="65" t="s">
        <v>167</v>
      </c>
      <c r="S62" s="60" t="s">
        <v>725</v>
      </c>
      <c r="T62" s="65">
        <v>1000</v>
      </c>
      <c r="U62" s="30">
        <v>79</v>
      </c>
      <c r="V62" s="30">
        <v>79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3"/>
      <c r="AA62" s="2" t="s">
        <v>641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642</v>
      </c>
      <c r="BK62" s="6" t="s">
        <v>643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844</v>
      </c>
      <c r="Q63" s="30"/>
      <c r="R63" s="65" t="s">
        <v>167</v>
      </c>
      <c r="S63" s="60" t="s">
        <v>725</v>
      </c>
      <c r="T63" s="65">
        <v>100</v>
      </c>
      <c r="U63" s="30">
        <v>48064</v>
      </c>
      <c r="V63" s="30">
        <v>37606</v>
      </c>
      <c r="W63" s="65">
        <f>U63-V63</f>
        <v>10458</v>
      </c>
      <c r="X63" s="65">
        <f>T63*W63</f>
        <v>1045800</v>
      </c>
      <c r="Y63" s="97">
        <f>IF(S63="Kvarh(Lag)",X63/1000000,X63/1000)</f>
        <v>1.0458</v>
      </c>
      <c r="Z63" s="233"/>
      <c r="AA63" s="2" t="s">
        <v>601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598</v>
      </c>
      <c r="BK63" s="6" t="s">
        <v>612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5"/>
      <c r="C64" s="275"/>
      <c r="D64" s="275"/>
      <c r="E64" s="275"/>
      <c r="F64" s="275"/>
      <c r="G64" s="275"/>
      <c r="H64" s="275"/>
      <c r="I64" s="276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7"/>
      <c r="AA64" s="41" t="s">
        <v>601</v>
      </c>
      <c r="AB64" s="218">
        <f t="shared" si="3"/>
        <v>0</v>
      </c>
      <c r="AC64" s="218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8">
        <v>0</v>
      </c>
      <c r="BI64" s="42"/>
      <c r="BJ64" s="41" t="s">
        <v>598</v>
      </c>
      <c r="BK64" s="74">
        <v>4865170</v>
      </c>
      <c r="BL64" s="42">
        <v>0</v>
      </c>
      <c r="BM64" s="42" t="s">
        <v>685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70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3"/>
      <c r="AA65" s="2" t="s">
        <v>600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599</v>
      </c>
      <c r="BK65" s="6" t="s">
        <v>613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5"/>
      <c r="C66" s="275"/>
      <c r="D66" s="275"/>
      <c r="E66" s="275"/>
      <c r="F66" s="275"/>
      <c r="G66" s="275"/>
      <c r="H66" s="275"/>
      <c r="I66" s="276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7"/>
      <c r="AA66" s="41" t="s">
        <v>600</v>
      </c>
      <c r="AB66" s="218">
        <f t="shared" si="3"/>
        <v>8</v>
      </c>
      <c r="AC66" s="218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8">
        <v>8</v>
      </c>
      <c r="BI66" s="42"/>
      <c r="BJ66" s="41" t="s">
        <v>599</v>
      </c>
      <c r="BK66" s="74">
        <v>4865170</v>
      </c>
      <c r="BL66" s="42">
        <v>0</v>
      </c>
      <c r="BM66" s="42" t="s">
        <v>685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70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3"/>
      <c r="AA67" s="2" t="s">
        <v>652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652</v>
      </c>
      <c r="BK67" s="6" t="s">
        <v>653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53.51365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53.51365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9" t="s">
        <v>295</v>
      </c>
      <c r="P73" s="210"/>
      <c r="Q73" s="210"/>
      <c r="R73" s="320"/>
      <c r="S73" s="321"/>
      <c r="T73" s="320"/>
      <c r="U73" s="320"/>
      <c r="V73" s="210"/>
      <c r="W73" s="322"/>
      <c r="X73" s="209"/>
      <c r="Y73" s="323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4" t="s">
        <v>205</v>
      </c>
      <c r="P74" s="311"/>
      <c r="Q74" s="311"/>
      <c r="R74" s="311"/>
      <c r="S74" s="325"/>
      <c r="T74" s="311"/>
      <c r="U74" s="311"/>
      <c r="V74" s="311"/>
      <c r="W74" s="326"/>
      <c r="X74" s="311"/>
      <c r="Y74" s="327">
        <f>Y72</f>
        <v>53.51365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4" t="s">
        <v>206</v>
      </c>
      <c r="P75" s="311"/>
      <c r="Q75" s="311"/>
      <c r="R75" s="311"/>
      <c r="S75" s="325"/>
      <c r="T75" s="311"/>
      <c r="U75" s="311"/>
      <c r="V75" s="311"/>
      <c r="W75" s="326"/>
      <c r="X75" s="311"/>
      <c r="Y75" s="327">
        <f>$Y$140</f>
        <v>7.339599999999999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4" t="s">
        <v>248</v>
      </c>
      <c r="P76" s="311"/>
      <c r="Q76" s="311"/>
      <c r="R76" s="311"/>
      <c r="S76" s="325"/>
      <c r="T76" s="311"/>
      <c r="U76" s="311"/>
      <c r="V76" s="311"/>
      <c r="W76" s="326"/>
      <c r="X76" s="311"/>
      <c r="Y76" s="327">
        <f>'ROHTAK ROAD'!$L$57</f>
        <v>4.851083984743692</v>
      </c>
      <c r="Z76" s="182"/>
      <c r="BK76" s="6"/>
    </row>
    <row r="77" spans="15:63" ht="15" customHeight="1">
      <c r="O77" s="328" t="s">
        <v>310</v>
      </c>
      <c r="P77" s="314"/>
      <c r="Q77" s="314"/>
      <c r="R77" s="314"/>
      <c r="S77" s="314"/>
      <c r="T77" s="314"/>
      <c r="U77" s="314"/>
      <c r="V77" s="314"/>
      <c r="W77" s="314"/>
      <c r="X77" s="314"/>
      <c r="Y77" s="306">
        <f>SUM(Y74:Y76)</f>
        <v>65.70433398474368</v>
      </c>
      <c r="Z77" s="179"/>
      <c r="BK77" s="6"/>
    </row>
    <row r="78" spans="15:63" ht="15" customHeight="1">
      <c r="O78" s="329"/>
      <c r="P78" s="210"/>
      <c r="Q78" s="210"/>
      <c r="R78" s="210"/>
      <c r="S78" s="210"/>
      <c r="T78" s="210"/>
      <c r="U78" s="330"/>
      <c r="V78" s="210"/>
      <c r="W78" s="210"/>
      <c r="X78" s="331"/>
      <c r="Y78" s="210"/>
      <c r="Z78" s="179"/>
      <c r="BK78" s="6"/>
    </row>
    <row r="79" spans="15:63" ht="15" customHeight="1">
      <c r="O79" s="269"/>
      <c r="P79" s="232"/>
      <c r="Q79" s="232"/>
      <c r="R79" s="232"/>
      <c r="S79" s="232"/>
      <c r="T79" s="232"/>
      <c r="U79" s="332"/>
      <c r="V79" s="232"/>
      <c r="W79" s="232"/>
      <c r="X79" s="333"/>
      <c r="Y79" s="232"/>
      <c r="Z79" s="179"/>
      <c r="BK79" s="6"/>
    </row>
    <row r="80" spans="15:63" ht="15" customHeight="1">
      <c r="O80" s="269"/>
      <c r="P80" s="232"/>
      <c r="Q80" s="232"/>
      <c r="R80" s="232"/>
      <c r="S80" s="232"/>
      <c r="T80" s="232"/>
      <c r="U80" s="332"/>
      <c r="V80" s="232"/>
      <c r="W80" s="232"/>
      <c r="X80" s="333"/>
      <c r="Y80" s="232"/>
      <c r="Z80" s="179"/>
      <c r="BK80" s="6"/>
    </row>
    <row r="81" spans="15:63" ht="15" customHeight="1">
      <c r="O81" s="269"/>
      <c r="P81" s="232"/>
      <c r="Q81" s="232"/>
      <c r="R81" s="232"/>
      <c r="S81" s="232"/>
      <c r="T81" s="232"/>
      <c r="U81" s="332"/>
      <c r="V81" s="232"/>
      <c r="W81" s="232"/>
      <c r="X81" s="333"/>
      <c r="Y81" s="232"/>
      <c r="Z81" s="179"/>
      <c r="BK81" s="6"/>
    </row>
    <row r="82" spans="15:63" ht="15" customHeight="1">
      <c r="O82" s="110"/>
      <c r="P82" s="232"/>
      <c r="Q82" s="232"/>
      <c r="R82" s="232"/>
      <c r="S82" s="232"/>
      <c r="T82" s="232"/>
      <c r="U82" s="332"/>
      <c r="V82" s="232"/>
      <c r="W82" s="232"/>
      <c r="X82" s="333"/>
      <c r="Y82" s="232"/>
      <c r="Z82" s="179"/>
      <c r="BK82" s="6"/>
    </row>
    <row r="83" spans="15:63" ht="15" customHeight="1">
      <c r="O83" s="269"/>
      <c r="P83" s="232"/>
      <c r="Q83" s="232"/>
      <c r="R83" s="232"/>
      <c r="S83" s="232"/>
      <c r="T83" s="232"/>
      <c r="U83" s="332"/>
      <c r="V83" s="232"/>
      <c r="W83" s="232"/>
      <c r="X83" s="333"/>
      <c r="Y83" s="232"/>
      <c r="Z83" s="179"/>
      <c r="BK83" s="6"/>
    </row>
    <row r="84" spans="15:63" ht="15" customHeight="1">
      <c r="O84" s="269"/>
      <c r="P84" s="232"/>
      <c r="Q84" s="232"/>
      <c r="R84" s="232"/>
      <c r="S84" s="232"/>
      <c r="T84" s="232"/>
      <c r="U84" s="332"/>
      <c r="V84" s="232"/>
      <c r="W84" s="232"/>
      <c r="X84" s="333"/>
      <c r="Y84" s="232"/>
      <c r="Z84" s="179"/>
      <c r="BK84" s="6"/>
    </row>
    <row r="85" spans="15:63" ht="15" customHeight="1">
      <c r="O85" s="269"/>
      <c r="P85" s="232"/>
      <c r="Q85" s="232"/>
      <c r="R85" s="232"/>
      <c r="S85" s="232"/>
      <c r="T85" s="232"/>
      <c r="U85" s="332"/>
      <c r="V85" s="232"/>
      <c r="W85" s="232"/>
      <c r="X85" s="333"/>
      <c r="Y85" s="232"/>
      <c r="Z85" s="179"/>
      <c r="BK85" s="6"/>
    </row>
    <row r="86" spans="15:63" ht="15" customHeight="1">
      <c r="O86" s="269"/>
      <c r="P86" s="232"/>
      <c r="Q86" s="232"/>
      <c r="R86" s="232"/>
      <c r="S86" s="232"/>
      <c r="T86" s="232"/>
      <c r="U86" s="332"/>
      <c r="V86" s="232"/>
      <c r="W86" s="232"/>
      <c r="X86" s="333"/>
      <c r="Y86" s="232"/>
      <c r="Z86" s="179"/>
      <c r="BK86" s="6"/>
    </row>
    <row r="87" spans="15:63" ht="15" customHeight="1">
      <c r="O87" s="269"/>
      <c r="P87" s="232"/>
      <c r="Q87" s="232"/>
      <c r="R87" s="232"/>
      <c r="S87" s="232"/>
      <c r="T87" s="232"/>
      <c r="U87" s="332"/>
      <c r="V87" s="232"/>
      <c r="W87" s="232"/>
      <c r="X87" s="333"/>
      <c r="Y87" s="232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782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3"/>
      <c r="AD89" s="8"/>
      <c r="BK89" s="6" t="s">
        <v>234</v>
      </c>
    </row>
    <row r="90" spans="14:63" ht="23.25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540</v>
      </c>
      <c r="AC90" s="3" t="s">
        <v>541</v>
      </c>
      <c r="BK90" s="6"/>
    </row>
    <row r="91" spans="14:75" ht="12.7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6" t="s">
        <v>834</v>
      </c>
      <c r="V91" s="446" t="s">
        <v>828</v>
      </c>
      <c r="W91" s="94" t="s">
        <v>217</v>
      </c>
      <c r="X91" s="94" t="s">
        <v>218</v>
      </c>
      <c r="Y91" s="94" t="s">
        <v>724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725</v>
      </c>
      <c r="T95" s="65">
        <f>BV95*-1</f>
        <v>-100</v>
      </c>
      <c r="U95" s="65">
        <v>41109</v>
      </c>
      <c r="V95" s="65">
        <v>38893</v>
      </c>
      <c r="W95" s="65">
        <f>U95-V95</f>
        <v>2216</v>
      </c>
      <c r="X95" s="65">
        <f>T95*W95</f>
        <v>-221600</v>
      </c>
      <c r="Y95" s="97">
        <f>IF(S95="Kvarh(Lag)",X95/1000000,X95/1000)</f>
        <v>-0.2216</v>
      </c>
      <c r="Z95" s="295"/>
      <c r="AA95" s="5" t="s">
        <v>328</v>
      </c>
      <c r="AB95" s="220">
        <f>BRPL!AC177</f>
        <v>21</v>
      </c>
      <c r="AC95" s="220">
        <f>BRPL!AD177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BRPL!BL177</f>
        <v>GOPI NATH BAZAAR</v>
      </c>
      <c r="BK95" s="74">
        <v>4865092</v>
      </c>
      <c r="BL95" s="26">
        <f>BRPL!BN177</f>
        <v>0</v>
      </c>
      <c r="BM95" s="26" t="str">
        <f>BRPL!BO177</f>
        <v>ELSTER</v>
      </c>
      <c r="BN95" s="26" t="str">
        <f>BRPL!BP177</f>
        <v>KWH</v>
      </c>
      <c r="BO95" s="26">
        <f>BRPL!BQ177</f>
        <v>11</v>
      </c>
      <c r="BP95" s="26">
        <f>BRPL!BR177</f>
        <v>11</v>
      </c>
      <c r="BQ95" s="26">
        <f>BRPL!BS177</f>
        <v>400</v>
      </c>
      <c r="BR95" s="26">
        <f>BRPL!BT177</f>
        <v>400</v>
      </c>
      <c r="BS95" s="26">
        <f>BRPL!BU177</f>
        <v>100</v>
      </c>
      <c r="BT95" s="26">
        <f>BRPL!BV177</f>
        <v>1</v>
      </c>
      <c r="BU95" s="26">
        <f>BRPL!BW177</f>
        <v>1</v>
      </c>
      <c r="BV95" s="26">
        <f>BRPL!BX177</f>
        <v>100</v>
      </c>
      <c r="BW95" s="281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685</v>
      </c>
      <c r="S98" s="60" t="s">
        <v>725</v>
      </c>
      <c r="T98" s="65">
        <v>100</v>
      </c>
      <c r="U98" s="65">
        <v>55610</v>
      </c>
      <c r="V98" s="65">
        <v>52466</v>
      </c>
      <c r="W98" s="65">
        <f>U98-V98</f>
        <v>3144</v>
      </c>
      <c r="X98" s="65">
        <f>T98*W98</f>
        <v>314400</v>
      </c>
      <c r="Y98" s="97">
        <f>IF(S98="Kvarh(Lag)",X98/1000000,X98/1000)</f>
        <v>0.3144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685</v>
      </c>
      <c r="S99" s="60" t="s">
        <v>725</v>
      </c>
      <c r="T99" s="65">
        <v>100</v>
      </c>
      <c r="U99" s="65">
        <v>83696</v>
      </c>
      <c r="V99" s="65">
        <v>77302</v>
      </c>
      <c r="W99" s="65">
        <f>U99-V99</f>
        <v>6394</v>
      </c>
      <c r="X99" s="65">
        <f>T99*W99</f>
        <v>639400</v>
      </c>
      <c r="Y99" s="97">
        <f>IF(S99="Kvarh(Lag)",X99/1000000,X99/1000)</f>
        <v>0.6394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685</v>
      </c>
      <c r="S100" s="60" t="s">
        <v>725</v>
      </c>
      <c r="T100" s="65">
        <v>100</v>
      </c>
      <c r="U100" s="65">
        <v>62460</v>
      </c>
      <c r="V100" s="65">
        <v>57330</v>
      </c>
      <c r="W100" s="65">
        <f>U100-V100</f>
        <v>5130</v>
      </c>
      <c r="X100" s="65">
        <f>T100*W100</f>
        <v>513000</v>
      </c>
      <c r="Y100" s="97">
        <f>IF(S100="Kvarh(Lag)",X100/1000000,X100/1000)</f>
        <v>0.513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685</v>
      </c>
      <c r="S103" s="60" t="s">
        <v>725</v>
      </c>
      <c r="T103" s="65">
        <v>100</v>
      </c>
      <c r="U103" s="65">
        <v>48957</v>
      </c>
      <c r="V103" s="65">
        <v>42502</v>
      </c>
      <c r="W103" s="65">
        <f aca="true" t="shared" si="6" ref="W103:W109">U103-V103</f>
        <v>6455</v>
      </c>
      <c r="X103" s="65">
        <f aca="true" t="shared" si="7" ref="X103:X109">T103*W103</f>
        <v>645500</v>
      </c>
      <c r="Y103" s="97">
        <f aca="true" t="shared" si="8" ref="Y103:Y109">IF(S103="Kvarh(Lag)",X103/1000000,X103/1000)</f>
        <v>0.6455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685</v>
      </c>
      <c r="S104" s="60" t="s">
        <v>725</v>
      </c>
      <c r="T104" s="65">
        <v>100</v>
      </c>
      <c r="U104" s="65">
        <v>1494</v>
      </c>
      <c r="V104" s="65">
        <v>1414</v>
      </c>
      <c r="W104" s="65">
        <f t="shared" si="6"/>
        <v>80</v>
      </c>
      <c r="X104" s="65">
        <f t="shared" si="7"/>
        <v>8000</v>
      </c>
      <c r="Y104" s="97">
        <f t="shared" si="8"/>
        <v>0.008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685</v>
      </c>
      <c r="S105" s="60" t="s">
        <v>725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685</v>
      </c>
      <c r="S106" s="60" t="s">
        <v>725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685</v>
      </c>
      <c r="S107" s="60" t="s">
        <v>725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685</v>
      </c>
      <c r="S108" s="60" t="s">
        <v>725</v>
      </c>
      <c r="T108" s="65">
        <v>100</v>
      </c>
      <c r="U108" s="65">
        <v>25711</v>
      </c>
      <c r="V108" s="65">
        <v>23332</v>
      </c>
      <c r="W108" s="65">
        <f t="shared" si="6"/>
        <v>2379</v>
      </c>
      <c r="X108" s="65">
        <f t="shared" si="7"/>
        <v>237900</v>
      </c>
      <c r="Y108" s="97">
        <f t="shared" si="8"/>
        <v>0.2379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590</v>
      </c>
      <c r="P109" s="73">
        <v>4902527</v>
      </c>
      <c r="Q109" s="30">
        <v>0</v>
      </c>
      <c r="R109" s="65" t="s">
        <v>685</v>
      </c>
      <c r="S109" s="60" t="s">
        <v>725</v>
      </c>
      <c r="T109" s="65">
        <v>100</v>
      </c>
      <c r="U109" s="65">
        <v>112</v>
      </c>
      <c r="V109" s="65">
        <v>112</v>
      </c>
      <c r="W109" s="65">
        <f t="shared" si="6"/>
        <v>0</v>
      </c>
      <c r="X109" s="65">
        <f t="shared" si="7"/>
        <v>0</v>
      </c>
      <c r="Y109" s="97">
        <f t="shared" si="8"/>
        <v>0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685</v>
      </c>
      <c r="S111" s="60" t="s">
        <v>725</v>
      </c>
      <c r="T111" s="65">
        <v>100</v>
      </c>
      <c r="U111" s="65">
        <v>74240</v>
      </c>
      <c r="V111" s="65">
        <v>69308</v>
      </c>
      <c r="W111" s="65">
        <f>U111-V111</f>
        <v>4932</v>
      </c>
      <c r="X111" s="65">
        <f>T111*W111</f>
        <v>493200</v>
      </c>
      <c r="Y111" s="97">
        <f>IF(S111="Kvarh(Lag)",X111/1000000,X111/1000)</f>
        <v>0.4932</v>
      </c>
      <c r="Z111" s="179"/>
      <c r="AA111" s="5"/>
      <c r="AB111" s="292"/>
      <c r="AC111" s="292"/>
      <c r="AD111" s="292"/>
      <c r="AE111" s="26"/>
      <c r="AF111" s="292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685</v>
      </c>
      <c r="S112" s="60" t="s">
        <v>725</v>
      </c>
      <c r="T112" s="65">
        <v>100</v>
      </c>
      <c r="U112" s="65">
        <v>40421</v>
      </c>
      <c r="V112" s="65">
        <v>37685</v>
      </c>
      <c r="W112" s="65">
        <f>U112-V112</f>
        <v>2736</v>
      </c>
      <c r="X112" s="65">
        <f>T112*W112</f>
        <v>273600</v>
      </c>
      <c r="Y112" s="97">
        <f>IF(S112="Kvarh(Lag)",X112/1000000,X112/1000)</f>
        <v>0.2736</v>
      </c>
      <c r="Z112" s="179"/>
      <c r="AA112" s="5"/>
      <c r="AB112" s="218"/>
      <c r="AC112" s="218"/>
      <c r="AD112" s="218"/>
      <c r="AE112" s="26"/>
      <c r="AF112" s="218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685</v>
      </c>
      <c r="S113" s="60" t="s">
        <v>725</v>
      </c>
      <c r="T113" s="65">
        <v>100</v>
      </c>
      <c r="U113" s="65">
        <v>25633</v>
      </c>
      <c r="V113" s="65">
        <v>23529</v>
      </c>
      <c r="W113" s="65">
        <f>U113-V113</f>
        <v>2104</v>
      </c>
      <c r="X113" s="65">
        <f>T113*W113</f>
        <v>210400</v>
      </c>
      <c r="Y113" s="97">
        <f>IF(S113="Kvarh(Lag)",X113/1000000,X113/1000)</f>
        <v>0.2104</v>
      </c>
      <c r="Z113" s="179"/>
      <c r="AA113" s="5"/>
      <c r="AB113" s="218"/>
      <c r="AC113" s="218"/>
      <c r="AD113" s="218"/>
      <c r="AE113" s="26"/>
      <c r="AF113" s="218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685</v>
      </c>
      <c r="S114" s="60" t="s">
        <v>725</v>
      </c>
      <c r="T114" s="65">
        <v>100</v>
      </c>
      <c r="U114" s="65">
        <v>46039</v>
      </c>
      <c r="V114" s="65">
        <v>42996</v>
      </c>
      <c r="W114" s="65">
        <f>U114-V114</f>
        <v>3043</v>
      </c>
      <c r="X114" s="65">
        <f>T114*W114</f>
        <v>304300</v>
      </c>
      <c r="Y114" s="97">
        <f>IF(S114="Kvarh(Lag)",X114/1000000,X114/1000)</f>
        <v>0.3043</v>
      </c>
      <c r="Z114" s="179"/>
      <c r="AA114" s="5"/>
      <c r="AB114" s="218"/>
      <c r="AC114" s="218"/>
      <c r="AD114" s="218"/>
      <c r="AE114" s="26"/>
      <c r="AF114" s="218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816</v>
      </c>
      <c r="P116" s="73">
        <v>4864807</v>
      </c>
      <c r="Q116" s="30">
        <v>0</v>
      </c>
      <c r="R116" s="65" t="s">
        <v>685</v>
      </c>
      <c r="S116" s="60" t="s">
        <v>725</v>
      </c>
      <c r="T116" s="65">
        <f>BV116</f>
        <v>100</v>
      </c>
      <c r="U116" s="65">
        <v>157914</v>
      </c>
      <c r="V116" s="65">
        <v>139173</v>
      </c>
      <c r="W116" s="65">
        <f>U116-V116</f>
        <v>18741</v>
      </c>
      <c r="X116" s="65">
        <f>T116*W116</f>
        <v>1874100</v>
      </c>
      <c r="Y116" s="97">
        <f>IF(S116="Kvarh(Lag)",X116/1000000,X116/1000)</f>
        <v>1.8741</v>
      </c>
      <c r="Z116" s="295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777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2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685</v>
      </c>
      <c r="S117" s="60" t="s">
        <v>725</v>
      </c>
      <c r="T117" s="65">
        <f>BV117</f>
        <v>100</v>
      </c>
      <c r="U117" s="65">
        <v>46647</v>
      </c>
      <c r="V117" s="65">
        <v>44589</v>
      </c>
      <c r="W117" s="65">
        <f>U117-V117</f>
        <v>2058</v>
      </c>
      <c r="X117" s="65">
        <f>T117*W117</f>
        <v>205800</v>
      </c>
      <c r="Y117" s="97">
        <f>IF(S117="Kvarh(Lag)",X117/1000000,X117/1000)</f>
        <v>0.2058</v>
      </c>
      <c r="Z117" s="295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2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821</v>
      </c>
      <c r="P118" s="73">
        <v>4902571</v>
      </c>
      <c r="Q118" s="30">
        <v>0</v>
      </c>
      <c r="R118" s="65" t="s">
        <v>685</v>
      </c>
      <c r="S118" s="60" t="s">
        <v>725</v>
      </c>
      <c r="T118" s="65">
        <v>300</v>
      </c>
      <c r="U118" s="65">
        <v>62</v>
      </c>
      <c r="V118" s="65">
        <v>62</v>
      </c>
      <c r="W118" s="65">
        <f>U118-V118</f>
        <v>0</v>
      </c>
      <c r="X118" s="65">
        <f>T118*W118</f>
        <v>0</v>
      </c>
      <c r="Y118" s="97">
        <f>IF(S118="Kvarh(Lag)",X118/1000000,X118/1000)</f>
        <v>0</v>
      </c>
      <c r="Z118" s="295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2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824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5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2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590</v>
      </c>
      <c r="P121" s="73">
        <v>4902535</v>
      </c>
      <c r="Q121" s="30">
        <v>0</v>
      </c>
      <c r="R121" s="65" t="s">
        <v>685</v>
      </c>
      <c r="S121" s="60" t="s">
        <v>725</v>
      </c>
      <c r="T121" s="65">
        <v>100</v>
      </c>
      <c r="U121" s="65">
        <v>3395</v>
      </c>
      <c r="V121" s="65">
        <v>3106</v>
      </c>
      <c r="W121" s="65">
        <f aca="true" t="shared" si="9" ref="W121:W126">U121-V121</f>
        <v>289</v>
      </c>
      <c r="X121" s="65">
        <f aca="true" t="shared" si="10" ref="X121:X126">T121*W121</f>
        <v>28900</v>
      </c>
      <c r="Y121" s="97">
        <f aca="true" t="shared" si="11" ref="Y121:Y126">IF(S121="Kvarh(Lag)",X121/1000000,X121/1000)</f>
        <v>0.0289</v>
      </c>
      <c r="Z121" s="247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685</v>
      </c>
      <c r="S122" s="60" t="s">
        <v>725</v>
      </c>
      <c r="T122" s="65">
        <v>100</v>
      </c>
      <c r="U122" s="65">
        <v>4628</v>
      </c>
      <c r="V122" s="65">
        <v>3270</v>
      </c>
      <c r="W122" s="65">
        <f t="shared" si="9"/>
        <v>1358</v>
      </c>
      <c r="X122" s="65">
        <f t="shared" si="10"/>
        <v>135800</v>
      </c>
      <c r="Y122" s="97">
        <f t="shared" si="11"/>
        <v>0.1358</v>
      </c>
      <c r="Z122" s="232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685</v>
      </c>
      <c r="S123" s="60" t="s">
        <v>725</v>
      </c>
      <c r="T123" s="65">
        <v>100</v>
      </c>
      <c r="U123" s="65">
        <v>48248</v>
      </c>
      <c r="V123" s="65">
        <v>44958</v>
      </c>
      <c r="W123" s="65">
        <f t="shared" si="9"/>
        <v>3290</v>
      </c>
      <c r="X123" s="65">
        <f t="shared" si="10"/>
        <v>329000</v>
      </c>
      <c r="Y123" s="97">
        <f t="shared" si="11"/>
        <v>0.329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685</v>
      </c>
      <c r="S124" s="60" t="s">
        <v>725</v>
      </c>
      <c r="T124" s="65">
        <v>100</v>
      </c>
      <c r="U124" s="65">
        <v>39539</v>
      </c>
      <c r="V124" s="65">
        <v>36956</v>
      </c>
      <c r="W124" s="65">
        <f t="shared" si="9"/>
        <v>2583</v>
      </c>
      <c r="X124" s="65">
        <f t="shared" si="10"/>
        <v>258300</v>
      </c>
      <c r="Y124" s="97">
        <f t="shared" si="11"/>
        <v>0.2583</v>
      </c>
      <c r="Z124" s="232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685</v>
      </c>
      <c r="S125" s="60" t="s">
        <v>725</v>
      </c>
      <c r="T125" s="65">
        <v>100</v>
      </c>
      <c r="U125" s="65">
        <v>2481</v>
      </c>
      <c r="V125" s="65">
        <v>2481</v>
      </c>
      <c r="W125" s="65">
        <f t="shared" si="9"/>
        <v>0</v>
      </c>
      <c r="X125" s="65">
        <f t="shared" si="10"/>
        <v>0</v>
      </c>
      <c r="Y125" s="97">
        <f t="shared" si="11"/>
        <v>0</v>
      </c>
      <c r="Z125" s="232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685</v>
      </c>
      <c r="S126" s="60" t="s">
        <v>725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2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2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685</v>
      </c>
      <c r="S129" s="60" t="s">
        <v>725</v>
      </c>
      <c r="T129" s="65">
        <v>100</v>
      </c>
      <c r="U129" s="65">
        <v>50688</v>
      </c>
      <c r="V129" s="65">
        <v>47870</v>
      </c>
      <c r="W129" s="65">
        <f>U129-V129</f>
        <v>2818</v>
      </c>
      <c r="X129" s="65">
        <f>T129*W129</f>
        <v>281800</v>
      </c>
      <c r="Y129" s="97">
        <f>IF(S129="Kvarh(Lag)",X129/1000000,X129/1000)</f>
        <v>0.2818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685</v>
      </c>
      <c r="S130" s="60" t="s">
        <v>725</v>
      </c>
      <c r="T130" s="65">
        <v>100</v>
      </c>
      <c r="U130" s="65">
        <v>46207</v>
      </c>
      <c r="V130" s="65">
        <v>42360</v>
      </c>
      <c r="W130" s="65">
        <f>U130-V130</f>
        <v>3847</v>
      </c>
      <c r="X130" s="65">
        <f>T130*W130</f>
        <v>384700</v>
      </c>
      <c r="Y130" s="97">
        <f>IF(S130="Kvarh(Lag)",X130/1000000,X130/1000)</f>
        <v>0.3847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685</v>
      </c>
      <c r="S131" s="60" t="s">
        <v>725</v>
      </c>
      <c r="T131" s="65">
        <v>100</v>
      </c>
      <c r="U131" s="65">
        <v>66545</v>
      </c>
      <c r="V131" s="65">
        <v>62314</v>
      </c>
      <c r="W131" s="65">
        <f>U131-V131</f>
        <v>4231</v>
      </c>
      <c r="X131" s="65">
        <f>T131*W131</f>
        <v>423100</v>
      </c>
      <c r="Y131" s="97">
        <f>IF(S131="Kvarh(Lag)",X131/1000000,X131/1000)</f>
        <v>0.4231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654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655</v>
      </c>
      <c r="P133" s="73">
        <v>4902514</v>
      </c>
      <c r="Q133" s="30">
        <v>0</v>
      </c>
      <c r="R133" s="65" t="s">
        <v>685</v>
      </c>
      <c r="S133" s="60" t="s">
        <v>725</v>
      </c>
      <c r="T133" s="65">
        <v>1000</v>
      </c>
      <c r="U133" s="65">
        <v>2250</v>
      </c>
      <c r="V133" s="65">
        <v>2250</v>
      </c>
      <c r="W133" s="65">
        <f>U133-V133</f>
        <v>0</v>
      </c>
      <c r="X133" s="65">
        <f>T133*W133</f>
        <v>0</v>
      </c>
      <c r="Y133" s="97">
        <f>IF(S133="Kvarh(Lag)",X133/1000000,X133/1000)</f>
        <v>0</v>
      </c>
      <c r="Z133" s="232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656</v>
      </c>
      <c r="P134" s="73">
        <v>4902514</v>
      </c>
      <c r="Q134" s="30">
        <v>0</v>
      </c>
      <c r="R134" s="65" t="s">
        <v>685</v>
      </c>
      <c r="S134" s="60" t="s">
        <v>725</v>
      </c>
      <c r="T134" s="65">
        <v>-1000</v>
      </c>
      <c r="U134" s="65">
        <v>79</v>
      </c>
      <c r="V134" s="65">
        <v>79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2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657</v>
      </c>
      <c r="P135" s="73">
        <v>4902516</v>
      </c>
      <c r="Q135" s="30">
        <v>0</v>
      </c>
      <c r="R135" s="65" t="s">
        <v>685</v>
      </c>
      <c r="S135" s="65" t="s">
        <v>725</v>
      </c>
      <c r="T135" s="65">
        <v>1000</v>
      </c>
      <c r="U135" s="65">
        <v>183</v>
      </c>
      <c r="V135" s="65">
        <v>183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658</v>
      </c>
      <c r="P136" s="73">
        <v>4902516</v>
      </c>
      <c r="Q136" s="30">
        <v>0</v>
      </c>
      <c r="R136" s="65" t="s">
        <v>685</v>
      </c>
      <c r="S136" s="65" t="s">
        <v>725</v>
      </c>
      <c r="T136" s="65">
        <v>-1000</v>
      </c>
      <c r="U136" s="65">
        <v>761</v>
      </c>
      <c r="V136" s="65">
        <v>761</v>
      </c>
      <c r="W136" s="65">
        <f>U136-V136</f>
        <v>0</v>
      </c>
      <c r="X136" s="65">
        <f>T136*W136</f>
        <v>0</v>
      </c>
      <c r="Y136" s="97">
        <f>IF(S136="Kvarh(Lag)",X136/1000000,X136/1000)</f>
        <v>0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572</v>
      </c>
      <c r="X140" s="65"/>
      <c r="Y140" s="100">
        <f>SUM(Y94:Y139)</f>
        <v>7.339599999999999</v>
      </c>
      <c r="Z140" s="239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8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SheetLayoutView="100" workbookViewId="0" topLeftCell="J231">
      <selection activeCell="Y263" sqref="Y263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10.14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315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838</v>
      </c>
      <c r="H3"/>
      <c r="O3" s="91" t="s">
        <v>690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771</v>
      </c>
      <c r="H4"/>
      <c r="O4" s="91" t="s">
        <v>833</v>
      </c>
      <c r="AE4" s="8"/>
      <c r="BN4" s="3" t="s">
        <v>235</v>
      </c>
    </row>
    <row r="5" spans="3:26" ht="19.5" customHeight="1">
      <c r="C5" s="21" t="s">
        <v>251</v>
      </c>
      <c r="H5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4" t="s">
        <v>236</v>
      </c>
    </row>
    <row r="6" spans="8:111" ht="34.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6" t="s">
        <v>834</v>
      </c>
      <c r="V6" s="446" t="s">
        <v>828</v>
      </c>
      <c r="W6" s="94" t="s">
        <v>217</v>
      </c>
      <c r="X6" s="94" t="s">
        <v>218</v>
      </c>
      <c r="Y6" s="94" t="s">
        <v>724</v>
      </c>
      <c r="Z6" s="129"/>
      <c r="AA6" s="54"/>
      <c r="AB6" s="3" t="s">
        <v>187</v>
      </c>
      <c r="AC6" s="22" t="s">
        <v>680</v>
      </c>
      <c r="AD6" s="22" t="s">
        <v>678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685</v>
      </c>
      <c r="S9" s="60" t="s">
        <v>725</v>
      </c>
      <c r="T9" s="65">
        <v>100</v>
      </c>
      <c r="U9" s="65">
        <v>90668</v>
      </c>
      <c r="V9" s="65">
        <v>87110</v>
      </c>
      <c r="W9" s="65">
        <f aca="true" t="shared" si="0" ref="W9:W15">U9-V9</f>
        <v>3558</v>
      </c>
      <c r="X9" s="65">
        <f aca="true" t="shared" si="1" ref="X9:X15">T9*W9</f>
        <v>355800</v>
      </c>
      <c r="Y9" s="97">
        <f aca="true" t="shared" si="2" ref="Y9:Y15">IF(S9="Kvarh(Lag)",X9/1000000,X9/1000)</f>
        <v>0.3558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685</v>
      </c>
      <c r="S10" s="60" t="s">
        <v>725</v>
      </c>
      <c r="T10" s="65">
        <v>100</v>
      </c>
      <c r="U10" s="65">
        <v>183232</v>
      </c>
      <c r="V10" s="65">
        <v>180494</v>
      </c>
      <c r="W10" s="65">
        <f t="shared" si="0"/>
        <v>2738</v>
      </c>
      <c r="X10" s="65">
        <f t="shared" si="1"/>
        <v>273800</v>
      </c>
      <c r="Y10" s="97">
        <f t="shared" si="2"/>
        <v>0.2738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685</v>
      </c>
      <c r="S11" s="60" t="s">
        <v>725</v>
      </c>
      <c r="T11" s="65">
        <v>100</v>
      </c>
      <c r="U11" s="65">
        <v>147064</v>
      </c>
      <c r="V11" s="65">
        <v>141910</v>
      </c>
      <c r="W11" s="65">
        <f t="shared" si="0"/>
        <v>5154</v>
      </c>
      <c r="X11" s="65">
        <f t="shared" si="1"/>
        <v>515400</v>
      </c>
      <c r="Y11" s="97">
        <f t="shared" si="2"/>
        <v>0.5154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685</v>
      </c>
      <c r="S12" s="60" t="s">
        <v>725</v>
      </c>
      <c r="T12" s="65">
        <v>100</v>
      </c>
      <c r="U12" s="65">
        <v>90676</v>
      </c>
      <c r="V12" s="65">
        <v>86404</v>
      </c>
      <c r="W12" s="65">
        <f t="shared" si="0"/>
        <v>4272</v>
      </c>
      <c r="X12" s="65">
        <f t="shared" si="1"/>
        <v>427200</v>
      </c>
      <c r="Y12" s="97">
        <f t="shared" si="2"/>
        <v>0.4272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685</v>
      </c>
      <c r="S13" s="60" t="s">
        <v>725</v>
      </c>
      <c r="T13" s="65">
        <v>100</v>
      </c>
      <c r="U13" s="65">
        <v>3418</v>
      </c>
      <c r="V13" s="65">
        <v>3418</v>
      </c>
      <c r="W13" s="65">
        <f t="shared" si="0"/>
        <v>0</v>
      </c>
      <c r="X13" s="65">
        <f t="shared" si="1"/>
        <v>0</v>
      </c>
      <c r="Y13" s="97">
        <f t="shared" si="2"/>
        <v>0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685</v>
      </c>
      <c r="S14" s="60" t="s">
        <v>725</v>
      </c>
      <c r="T14" s="65">
        <v>100</v>
      </c>
      <c r="U14" s="65">
        <v>170023</v>
      </c>
      <c r="V14" s="65">
        <v>161814</v>
      </c>
      <c r="W14" s="65">
        <f t="shared" si="0"/>
        <v>8209</v>
      </c>
      <c r="X14" s="65">
        <f t="shared" si="1"/>
        <v>820900</v>
      </c>
      <c r="Y14" s="97">
        <f t="shared" si="2"/>
        <v>0.8209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685</v>
      </c>
      <c r="S15" s="60" t="s">
        <v>725</v>
      </c>
      <c r="T15" s="65">
        <v>100</v>
      </c>
      <c r="U15" s="65">
        <v>171025</v>
      </c>
      <c r="V15" s="65">
        <v>157985</v>
      </c>
      <c r="W15" s="65">
        <f t="shared" si="0"/>
        <v>13040</v>
      </c>
      <c r="X15" s="65">
        <f t="shared" si="1"/>
        <v>1304000</v>
      </c>
      <c r="Y15" s="97">
        <f t="shared" si="2"/>
        <v>1.304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50"/>
      <c r="B18" s="351" t="s">
        <v>772</v>
      </c>
      <c r="C18" s="352"/>
      <c r="D18" s="352"/>
      <c r="E18" s="352"/>
      <c r="F18" s="352"/>
      <c r="G18" s="352"/>
      <c r="H18" s="352"/>
      <c r="I18" s="352"/>
      <c r="J18" s="353"/>
      <c r="K18" s="353"/>
      <c r="L18" s="353"/>
      <c r="M18" s="354"/>
      <c r="N18" s="30"/>
      <c r="O18" s="213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5"/>
      <c r="B19" s="284"/>
      <c r="C19" s="284"/>
      <c r="D19" s="284"/>
      <c r="E19" s="284"/>
      <c r="F19" s="284"/>
      <c r="G19" s="284"/>
      <c r="H19" s="284"/>
      <c r="I19" s="284"/>
      <c r="J19" s="68"/>
      <c r="K19" s="68"/>
      <c r="L19" s="68"/>
      <c r="M19" s="173"/>
      <c r="N19" s="30">
        <v>11</v>
      </c>
      <c r="O19" s="64" t="s">
        <v>700</v>
      </c>
      <c r="P19" s="73">
        <v>4864831</v>
      </c>
      <c r="Q19" s="30" t="e">
        <v>#REF!</v>
      </c>
      <c r="R19" s="65" t="s">
        <v>685</v>
      </c>
      <c r="S19" s="60" t="s">
        <v>725</v>
      </c>
      <c r="T19" s="65">
        <v>1000</v>
      </c>
      <c r="U19" s="65">
        <v>14099</v>
      </c>
      <c r="V19" s="65">
        <v>13286</v>
      </c>
      <c r="W19" s="65">
        <f aca="true" t="shared" si="6" ref="W19:W29">U19-V19</f>
        <v>813</v>
      </c>
      <c r="X19" s="65">
        <f aca="true" t="shared" si="7" ref="X19:X29">T19*W19</f>
        <v>813000</v>
      </c>
      <c r="Y19" s="97">
        <f aca="true" t="shared" si="8" ref="Y19:Y29">IF(S19="Kvarh(Lag)",X19/1000000,X19/1000)</f>
        <v>0.813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545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4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5"/>
      <c r="B20" s="284"/>
      <c r="C20" s="284"/>
      <c r="D20" s="284"/>
      <c r="E20" s="284"/>
      <c r="F20" s="284"/>
      <c r="G20" s="284"/>
      <c r="H20" s="284"/>
      <c r="I20" s="284"/>
      <c r="J20" s="68"/>
      <c r="K20" s="68"/>
      <c r="L20" s="68"/>
      <c r="M20" s="173"/>
      <c r="N20" s="30">
        <v>12</v>
      </c>
      <c r="O20" s="64" t="s">
        <v>672</v>
      </c>
      <c r="P20" s="73">
        <v>4864832</v>
      </c>
      <c r="Q20" s="30" t="e">
        <v>#REF!</v>
      </c>
      <c r="R20" s="65" t="s">
        <v>685</v>
      </c>
      <c r="S20" s="60" t="s">
        <v>725</v>
      </c>
      <c r="T20" s="65">
        <v>1000</v>
      </c>
      <c r="U20" s="65">
        <v>17195</v>
      </c>
      <c r="V20" s="65">
        <v>16759</v>
      </c>
      <c r="W20" s="65">
        <f t="shared" si="6"/>
        <v>436</v>
      </c>
      <c r="X20" s="65">
        <f t="shared" si="7"/>
        <v>436000</v>
      </c>
      <c r="Y20" s="97">
        <f t="shared" si="8"/>
        <v>0.436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544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4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6"/>
      <c r="B21" s="257"/>
      <c r="C21" s="257"/>
      <c r="D21" s="257"/>
      <c r="E21" s="257"/>
      <c r="F21" s="257"/>
      <c r="G21" s="257"/>
      <c r="H21" s="257"/>
      <c r="I21" s="357"/>
      <c r="J21" s="358"/>
      <c r="K21" s="358"/>
      <c r="L21" s="358"/>
      <c r="M21" s="359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685</v>
      </c>
      <c r="S21" s="60" t="s">
        <v>725</v>
      </c>
      <c r="T21" s="65">
        <v>1000</v>
      </c>
      <c r="U21" s="65">
        <v>21239</v>
      </c>
      <c r="V21" s="65">
        <v>19949</v>
      </c>
      <c r="W21" s="65">
        <f t="shared" si="6"/>
        <v>1290</v>
      </c>
      <c r="X21" s="65">
        <f t="shared" si="7"/>
        <v>1290000</v>
      </c>
      <c r="Y21" s="97">
        <f t="shared" si="8"/>
        <v>1.29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685</v>
      </c>
      <c r="S22" s="60" t="s">
        <v>725</v>
      </c>
      <c r="T22" s="65">
        <v>1000</v>
      </c>
      <c r="U22" s="65">
        <v>17237</v>
      </c>
      <c r="V22" s="65">
        <v>16664</v>
      </c>
      <c r="W22" s="65">
        <f t="shared" si="6"/>
        <v>573</v>
      </c>
      <c r="X22" s="65">
        <f t="shared" si="7"/>
        <v>573000</v>
      </c>
      <c r="Y22" s="97">
        <f t="shared" si="8"/>
        <v>0.573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6"/>
      <c r="B23" s="257"/>
      <c r="C23" s="257"/>
      <c r="D23" s="257"/>
      <c r="E23" s="257"/>
      <c r="F23" s="257"/>
      <c r="G23" s="257"/>
      <c r="H23" s="257"/>
      <c r="I23" s="357"/>
      <c r="J23" s="358"/>
      <c r="K23" s="358"/>
      <c r="L23" s="358"/>
      <c r="M23" s="359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685</v>
      </c>
      <c r="S23" s="60" t="s">
        <v>725</v>
      </c>
      <c r="T23" s="65">
        <v>1000</v>
      </c>
      <c r="U23" s="30">
        <v>17498</v>
      </c>
      <c r="V23" s="30">
        <v>16872</v>
      </c>
      <c r="W23" s="65">
        <f t="shared" si="6"/>
        <v>626</v>
      </c>
      <c r="X23" s="65">
        <f t="shared" si="7"/>
        <v>626000</v>
      </c>
      <c r="Y23" s="97">
        <f t="shared" si="8"/>
        <v>0.626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6"/>
      <c r="B24" s="257"/>
      <c r="C24" s="257"/>
      <c r="D24" s="257"/>
      <c r="E24" s="257"/>
      <c r="F24" s="257"/>
      <c r="G24" s="257"/>
      <c r="H24" s="257"/>
      <c r="I24" s="357"/>
      <c r="J24" s="358"/>
      <c r="K24" s="358"/>
      <c r="L24" s="358"/>
      <c r="M24" s="359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685</v>
      </c>
      <c r="S24" s="60" t="s">
        <v>725</v>
      </c>
      <c r="T24" s="65">
        <v>1000</v>
      </c>
      <c r="U24" s="30">
        <v>30374</v>
      </c>
      <c r="V24" s="30">
        <v>28557</v>
      </c>
      <c r="W24" s="65">
        <f t="shared" si="6"/>
        <v>1817</v>
      </c>
      <c r="X24" s="65">
        <f t="shared" si="7"/>
        <v>1817000</v>
      </c>
      <c r="Y24" s="97">
        <f t="shared" si="8"/>
        <v>1.817</v>
      </c>
      <c r="Z24" s="144"/>
      <c r="AA24" s="54"/>
      <c r="AB24" s="65" t="s">
        <v>677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677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7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685</v>
      </c>
      <c r="S25" s="60" t="s">
        <v>725</v>
      </c>
      <c r="T25" s="65">
        <v>1000</v>
      </c>
      <c r="U25" s="30">
        <v>55141</v>
      </c>
      <c r="V25" s="30">
        <v>52734</v>
      </c>
      <c r="W25" s="65">
        <f t="shared" si="6"/>
        <v>2407</v>
      </c>
      <c r="X25" s="65">
        <f t="shared" si="7"/>
        <v>2407000</v>
      </c>
      <c r="Y25" s="97">
        <f t="shared" si="8"/>
        <v>2.407</v>
      </c>
      <c r="Z25" s="144"/>
      <c r="AA25" s="54"/>
      <c r="AB25" s="65" t="s">
        <v>671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672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4"/>
      <c r="J26" s="68"/>
      <c r="K26" s="68"/>
      <c r="L26" s="68"/>
      <c r="M26" s="173"/>
      <c r="N26" s="30">
        <v>18</v>
      </c>
      <c r="O26" s="64" t="s">
        <v>701</v>
      </c>
      <c r="P26" s="73">
        <v>4864838</v>
      </c>
      <c r="Q26" s="30" t="e">
        <v>#REF!</v>
      </c>
      <c r="R26" s="65" t="s">
        <v>685</v>
      </c>
      <c r="S26" s="60" t="s">
        <v>725</v>
      </c>
      <c r="T26" s="65">
        <v>1000</v>
      </c>
      <c r="U26" s="30">
        <v>9684</v>
      </c>
      <c r="V26" s="30">
        <v>8826</v>
      </c>
      <c r="W26" s="65">
        <f t="shared" si="6"/>
        <v>858</v>
      </c>
      <c r="X26" s="65">
        <f t="shared" si="7"/>
        <v>858000</v>
      </c>
      <c r="Y26" s="97">
        <f t="shared" si="8"/>
        <v>0.858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4"/>
      <c r="J27" s="68"/>
      <c r="K27" s="68"/>
      <c r="L27" s="68"/>
      <c r="M27" s="173"/>
      <c r="N27" s="30">
        <v>19</v>
      </c>
      <c r="O27" s="64" t="s">
        <v>702</v>
      </c>
      <c r="P27" s="73">
        <v>4864839</v>
      </c>
      <c r="Q27" s="30" t="e">
        <v>#REF!</v>
      </c>
      <c r="R27" s="65" t="s">
        <v>685</v>
      </c>
      <c r="S27" s="60" t="s">
        <v>725</v>
      </c>
      <c r="T27" s="65">
        <v>1000</v>
      </c>
      <c r="U27" s="30">
        <v>34309</v>
      </c>
      <c r="V27" s="30">
        <v>33237</v>
      </c>
      <c r="W27" s="65">
        <f t="shared" si="6"/>
        <v>1072</v>
      </c>
      <c r="X27" s="65">
        <f t="shared" si="7"/>
        <v>1072000</v>
      </c>
      <c r="Y27" s="97">
        <f t="shared" si="8"/>
        <v>1.072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579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580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60" t="s">
        <v>197</v>
      </c>
      <c r="B28" s="361" t="s">
        <v>773</v>
      </c>
      <c r="C28" s="361"/>
      <c r="D28" s="361"/>
      <c r="E28" s="357"/>
      <c r="F28" s="357"/>
      <c r="G28" s="362">
        <f>$Y$88</f>
        <v>36.990144923061024</v>
      </c>
      <c r="H28" s="357" t="s">
        <v>774</v>
      </c>
      <c r="I28" s="284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685</v>
      </c>
      <c r="S28" s="60" t="s">
        <v>725</v>
      </c>
      <c r="T28" s="65">
        <v>100</v>
      </c>
      <c r="U28" s="30">
        <v>35163</v>
      </c>
      <c r="V28" s="30">
        <v>34794</v>
      </c>
      <c r="W28" s="65">
        <f t="shared" si="6"/>
        <v>369</v>
      </c>
      <c r="X28" s="65">
        <f t="shared" si="7"/>
        <v>36900</v>
      </c>
      <c r="Y28" s="97">
        <f t="shared" si="8"/>
        <v>0.0369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3"/>
      <c r="B29" s="364"/>
      <c r="C29" s="364"/>
      <c r="D29" s="364"/>
      <c r="E29" s="284"/>
      <c r="F29" s="284"/>
      <c r="G29" s="365"/>
      <c r="H29" s="284"/>
      <c r="I29" s="366"/>
      <c r="J29" s="68"/>
      <c r="K29" s="68"/>
      <c r="L29" s="68"/>
      <c r="M29" s="173"/>
      <c r="N29" s="30">
        <v>20</v>
      </c>
      <c r="O29" s="64" t="s">
        <v>778</v>
      </c>
      <c r="P29" s="73">
        <v>4864883</v>
      </c>
      <c r="Q29" s="30" t="e">
        <v>#REF!</v>
      </c>
      <c r="R29" s="65" t="s">
        <v>685</v>
      </c>
      <c r="S29" s="60" t="s">
        <v>725</v>
      </c>
      <c r="T29" s="65">
        <v>1000</v>
      </c>
      <c r="U29" s="30">
        <v>6713</v>
      </c>
      <c r="V29" s="30">
        <v>5720</v>
      </c>
      <c r="W29" s="65">
        <f t="shared" si="6"/>
        <v>993</v>
      </c>
      <c r="X29" s="65">
        <f t="shared" si="7"/>
        <v>993000</v>
      </c>
      <c r="Y29" s="97">
        <f t="shared" si="8"/>
        <v>0.993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3"/>
      <c r="B30" s="364"/>
      <c r="C30" s="364"/>
      <c r="D30" s="364"/>
      <c r="E30" s="284"/>
      <c r="F30" s="284"/>
      <c r="G30" s="365"/>
      <c r="H30" s="284"/>
      <c r="I30" s="366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401">
        <f>SUM(Y9:Y29)</f>
        <v>14.618999999999998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7" t="s">
        <v>748</v>
      </c>
      <c r="B31" s="368" t="s">
        <v>775</v>
      </c>
      <c r="C31" s="368"/>
      <c r="D31" s="369"/>
      <c r="E31" s="284"/>
      <c r="F31" s="284"/>
      <c r="G31" s="370">
        <f>'STEPPED UP BY GENCO'!$I$62*-1</f>
        <v>-9.499459980000001</v>
      </c>
      <c r="H31" s="357" t="s">
        <v>774</v>
      </c>
      <c r="I31" s="366"/>
      <c r="J31" s="68"/>
      <c r="K31" s="68"/>
      <c r="L31" s="68"/>
      <c r="M31" s="173"/>
      <c r="N31" s="30"/>
      <c r="O31" s="213" t="s">
        <v>621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7"/>
      <c r="B32" s="371"/>
      <c r="C32" s="371"/>
      <c r="D32" s="371"/>
      <c r="E32" s="284"/>
      <c r="F32" s="284"/>
      <c r="G32" s="365"/>
      <c r="H32" s="284"/>
      <c r="I32" s="284"/>
      <c r="J32" s="68"/>
      <c r="K32" s="68"/>
      <c r="L32" s="68"/>
      <c r="M32" s="173"/>
      <c r="N32" s="30">
        <v>21</v>
      </c>
      <c r="O32" s="64" t="s">
        <v>703</v>
      </c>
      <c r="P32" s="73">
        <v>4865041</v>
      </c>
      <c r="Q32" s="30" t="e">
        <v>#REF!</v>
      </c>
      <c r="R32" s="65" t="s">
        <v>685</v>
      </c>
      <c r="S32" s="60" t="s">
        <v>725</v>
      </c>
      <c r="T32" s="65">
        <v>1100</v>
      </c>
      <c r="U32" s="30">
        <v>186.519</v>
      </c>
      <c r="V32" s="30">
        <v>186</v>
      </c>
      <c r="W32" s="65">
        <f>U32-V32</f>
        <v>0.5190000000000055</v>
      </c>
      <c r="X32" s="65">
        <f>T32*W32</f>
        <v>570.900000000006</v>
      </c>
      <c r="Y32" s="97">
        <f>IF(S32="Kvarh(Lag)",X32/1000000,X32/1000)</f>
        <v>0.000570900000000006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584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7"/>
      <c r="B33" s="372"/>
      <c r="C33" s="371"/>
      <c r="D33" s="371"/>
      <c r="E33" s="284"/>
      <c r="F33" s="284"/>
      <c r="G33" s="374"/>
      <c r="H33" s="284"/>
      <c r="I33" s="284"/>
      <c r="J33" s="68"/>
      <c r="K33" s="68"/>
      <c r="L33" s="68"/>
      <c r="M33" s="173"/>
      <c r="N33" s="30">
        <v>22</v>
      </c>
      <c r="O33" s="64" t="s">
        <v>623</v>
      </c>
      <c r="P33" s="73">
        <v>4865042</v>
      </c>
      <c r="Q33" s="30" t="e">
        <v>#REF!</v>
      </c>
      <c r="R33" s="65" t="s">
        <v>685</v>
      </c>
      <c r="S33" s="60" t="s">
        <v>725</v>
      </c>
      <c r="T33" s="65">
        <v>1100</v>
      </c>
      <c r="U33" s="30">
        <v>52.14</v>
      </c>
      <c r="V33" s="30">
        <v>51</v>
      </c>
      <c r="W33" s="65">
        <f>U33-V33</f>
        <v>1.1400000000000006</v>
      </c>
      <c r="X33" s="65">
        <f>T33*W33</f>
        <v>1254.0000000000007</v>
      </c>
      <c r="Y33" s="97">
        <f>IF(S33="Kvarh(Lag)",X33/1000000,X33/1000)</f>
        <v>0.0012540000000000008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674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3"/>
      <c r="B34" s="361"/>
      <c r="C34" s="357"/>
      <c r="D34" s="357"/>
      <c r="E34" s="357"/>
      <c r="F34" s="357"/>
      <c r="G34" s="374"/>
      <c r="H34" s="357"/>
      <c r="I34" s="358"/>
      <c r="J34" s="358"/>
      <c r="K34" s="358"/>
      <c r="L34" s="358"/>
      <c r="M34" s="359"/>
      <c r="N34" s="30"/>
      <c r="O34" s="213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5"/>
      <c r="B35" s="368"/>
      <c r="C35" s="368"/>
      <c r="D35" s="376"/>
      <c r="E35" s="357"/>
      <c r="F35" s="357"/>
      <c r="G35" s="377"/>
      <c r="H35" s="357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685</v>
      </c>
      <c r="S35" s="60" t="s">
        <v>725</v>
      </c>
      <c r="T35" s="65">
        <v>1000</v>
      </c>
      <c r="U35" s="30">
        <v>157912</v>
      </c>
      <c r="V35" s="30">
        <v>153295</v>
      </c>
      <c r="W35" s="65">
        <f>U35-V35</f>
        <v>4617</v>
      </c>
      <c r="X35" s="65">
        <f>T35*W35</f>
        <v>4617000</v>
      </c>
      <c r="Y35" s="97">
        <f>IF(S35="Kvarh(Lag)",X35/1000000,X35/1000)</f>
        <v>4.617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8"/>
      <c r="B36" s="361"/>
      <c r="C36" s="357"/>
      <c r="D36" s="357"/>
      <c r="E36" s="357"/>
      <c r="F36" s="357"/>
      <c r="G36" s="379"/>
      <c r="H36" s="357"/>
      <c r="I36" s="358"/>
      <c r="J36" s="358"/>
      <c r="K36" s="358"/>
      <c r="L36" s="358"/>
      <c r="M36" s="359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685</v>
      </c>
      <c r="S36" s="60" t="s">
        <v>725</v>
      </c>
      <c r="T36" s="65">
        <v>1000</v>
      </c>
      <c r="U36" s="30">
        <v>12701</v>
      </c>
      <c r="V36" s="30">
        <v>11671</v>
      </c>
      <c r="W36" s="65">
        <f>U36-V36</f>
        <v>1030</v>
      </c>
      <c r="X36" s="65">
        <f>T36*W36</f>
        <v>1030000</v>
      </c>
      <c r="Y36" s="97">
        <f>IF(S36="Kvarh(Lag)",X36/1000000,X36/1000)</f>
        <v>1.03</v>
      </c>
      <c r="Z36" s="144"/>
      <c r="AA36" s="54"/>
      <c r="AB36" s="85" t="s">
        <v>621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621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8"/>
      <c r="B37" s="361"/>
      <c r="C37" s="357"/>
      <c r="D37" s="357"/>
      <c r="E37" s="357"/>
      <c r="F37" s="357"/>
      <c r="G37" s="379"/>
      <c r="H37" s="357"/>
      <c r="I37" s="358"/>
      <c r="J37" s="358"/>
      <c r="K37" s="358"/>
      <c r="L37" s="358"/>
      <c r="M37" s="359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80"/>
      <c r="B38" s="72"/>
      <c r="C38" s="72"/>
      <c r="D38" s="72"/>
      <c r="E38" s="72"/>
      <c r="F38" s="72"/>
      <c r="G38" s="381"/>
      <c r="H38" s="39"/>
      <c r="I38" s="68"/>
      <c r="J38" s="68"/>
      <c r="K38" s="68"/>
      <c r="L38" s="68"/>
      <c r="M38" s="173"/>
      <c r="N38" s="30">
        <v>25</v>
      </c>
      <c r="O38" s="64" t="s">
        <v>699</v>
      </c>
      <c r="P38" s="73">
        <v>4864889</v>
      </c>
      <c r="Q38" s="30" t="e">
        <v>#REF!</v>
      </c>
      <c r="R38" s="65" t="s">
        <v>685</v>
      </c>
      <c r="S38" s="60" t="s">
        <v>725</v>
      </c>
      <c r="T38" s="65">
        <v>-1000</v>
      </c>
      <c r="U38" s="30">
        <v>7463</v>
      </c>
      <c r="V38" s="30">
        <v>7335</v>
      </c>
      <c r="W38" s="65">
        <f>U38-V38</f>
        <v>128</v>
      </c>
      <c r="X38" s="65">
        <f>T38*W38</f>
        <v>-128000</v>
      </c>
      <c r="Y38" s="97">
        <f>IF(S38="Kvarh(Lag)",X38/1000000,X38/1000)</f>
        <v>-0.128</v>
      </c>
      <c r="Z38" s="144"/>
      <c r="AA38" s="54"/>
      <c r="AB38" s="65" t="s">
        <v>637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622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8"/>
      <c r="C39" s="72"/>
      <c r="D39" s="72"/>
      <c r="E39" s="72"/>
      <c r="F39" s="257"/>
      <c r="G39" s="382"/>
      <c r="H39" s="361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685</v>
      </c>
      <c r="S39" s="60" t="s">
        <v>725</v>
      </c>
      <c r="T39" s="65">
        <v>-100</v>
      </c>
      <c r="U39" s="30">
        <v>81781</v>
      </c>
      <c r="V39" s="30">
        <v>80348</v>
      </c>
      <c r="W39" s="65">
        <f>U39-V39</f>
        <v>1433</v>
      </c>
      <c r="X39" s="65">
        <f>T39*W39</f>
        <v>-143300</v>
      </c>
      <c r="Y39" s="97">
        <f>IF(S39="Kvarh(Lag)",X39/1000000,X39/1000)</f>
        <v>-0.1433</v>
      </c>
      <c r="Z39" s="144"/>
      <c r="AA39" s="54"/>
      <c r="AB39" s="65" t="s">
        <v>638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623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3"/>
      <c r="B40" s="72"/>
      <c r="C40" s="72"/>
      <c r="D40" s="72"/>
      <c r="E40" s="72"/>
      <c r="F40" s="72"/>
      <c r="G40" s="384"/>
      <c r="H40" s="257"/>
      <c r="I40" s="68"/>
      <c r="J40" s="68"/>
      <c r="K40" s="68"/>
      <c r="L40" s="68"/>
      <c r="M40" s="173"/>
      <c r="N40" s="30"/>
      <c r="O40" s="213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9"/>
      <c r="B41" s="385"/>
      <c r="C41" s="371"/>
      <c r="D41" s="371"/>
      <c r="E41" s="357"/>
      <c r="F41" s="357"/>
      <c r="G41" s="386"/>
      <c r="H41" s="358"/>
      <c r="I41" s="387"/>
      <c r="J41" s="388"/>
      <c r="K41" s="358"/>
      <c r="L41" s="358"/>
      <c r="M41" s="359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685</v>
      </c>
      <c r="S41" s="60" t="s">
        <v>725</v>
      </c>
      <c r="T41" s="65">
        <v>1000</v>
      </c>
      <c r="U41" s="30">
        <v>48309</v>
      </c>
      <c r="V41" s="30">
        <v>44659</v>
      </c>
      <c r="W41" s="65">
        <f>U41-V41</f>
        <v>3650</v>
      </c>
      <c r="X41" s="65">
        <f>T41*W41</f>
        <v>3650000</v>
      </c>
      <c r="Y41" s="97">
        <f>IF(S41="Kvarh(Lag)",X41/1000000,X41/1000)</f>
        <v>3.65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9"/>
      <c r="B42" s="371"/>
      <c r="C42" s="371"/>
      <c r="D42" s="371"/>
      <c r="E42" s="138"/>
      <c r="F42" s="28"/>
      <c r="G42" s="384"/>
      <c r="H42" s="153"/>
      <c r="I42" s="68"/>
      <c r="J42" s="68"/>
      <c r="K42" s="68"/>
      <c r="L42" s="68"/>
      <c r="M42" s="173"/>
      <c r="N42" s="30"/>
      <c r="O42" s="213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9"/>
      <c r="B43" s="358"/>
      <c r="C43" s="358"/>
      <c r="D43" s="358"/>
      <c r="E43" s="358"/>
      <c r="F43" s="358"/>
      <c r="G43" s="191"/>
      <c r="H43" s="358"/>
      <c r="I43" s="358"/>
      <c r="J43" s="358"/>
      <c r="K43" s="358"/>
      <c r="L43" s="358"/>
      <c r="M43" s="359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685</v>
      </c>
      <c r="S43" s="60" t="s">
        <v>725</v>
      </c>
      <c r="T43" s="65">
        <v>1000</v>
      </c>
      <c r="U43" s="30">
        <v>54140</v>
      </c>
      <c r="V43" s="30">
        <v>52467</v>
      </c>
      <c r="W43" s="65">
        <f>U43-V43</f>
        <v>1673</v>
      </c>
      <c r="X43" s="65">
        <f>T43*W43</f>
        <v>1673000</v>
      </c>
      <c r="Y43" s="97">
        <f>IF(S43="Kvarh(Lag)",X43/1000000,X43/1000)</f>
        <v>1.673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2"/>
      <c r="B44" s="132"/>
      <c r="C44" s="132"/>
      <c r="D44" s="132"/>
      <c r="E44" s="132"/>
      <c r="F44" s="132"/>
      <c r="G44" s="393"/>
      <c r="H44" s="393"/>
      <c r="I44" s="393"/>
      <c r="J44" s="393"/>
      <c r="K44" s="393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685</v>
      </c>
      <c r="S44" s="60" t="s">
        <v>725</v>
      </c>
      <c r="T44" s="65">
        <v>1000</v>
      </c>
      <c r="U44" s="30">
        <v>34741</v>
      </c>
      <c r="V44" s="30">
        <v>32576</v>
      </c>
      <c r="W44" s="65">
        <f>U44-V44</f>
        <v>2165</v>
      </c>
      <c r="X44" s="65">
        <f>T44*W44</f>
        <v>2165000</v>
      </c>
      <c r="Y44" s="97">
        <f>IF(S44="Kvarh(Lag)",X44/1000000,X44/1000)</f>
        <v>2.165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1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6"/>
      <c r="M45" s="359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685</v>
      </c>
      <c r="S45" s="60" t="s">
        <v>725</v>
      </c>
      <c r="T45" s="65">
        <v>1000</v>
      </c>
      <c r="U45" s="30">
        <v>46990</v>
      </c>
      <c r="V45" s="30">
        <v>45799</v>
      </c>
      <c r="W45" s="65">
        <f>U45-V45</f>
        <v>1191</v>
      </c>
      <c r="X45" s="65">
        <f>T45*W45</f>
        <v>1191000</v>
      </c>
      <c r="Y45" s="97">
        <f>IF(S45="Kvarh(Lag)",X45/1000000,X45/1000)</f>
        <v>1.191</v>
      </c>
      <c r="Z45" s="144"/>
      <c r="AA45" s="54"/>
      <c r="AB45" s="65" t="s">
        <v>679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1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7"/>
      <c r="B46" s="228"/>
      <c r="C46" s="228"/>
      <c r="D46" s="228"/>
      <c r="E46" s="228"/>
      <c r="F46" s="361" t="s">
        <v>294</v>
      </c>
      <c r="G46" s="362">
        <f>SUM(G28:G44)</f>
        <v>27.490684943061023</v>
      </c>
      <c r="H46" s="361" t="s">
        <v>774</v>
      </c>
      <c r="I46" s="228"/>
      <c r="J46" s="228"/>
      <c r="K46" s="228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685</v>
      </c>
      <c r="S46" s="60" t="s">
        <v>725</v>
      </c>
      <c r="T46" s="65">
        <v>1000</v>
      </c>
      <c r="U46" s="65">
        <v>39674</v>
      </c>
      <c r="V46" s="65">
        <v>38857</v>
      </c>
      <c r="W46" s="65">
        <f>U46-V46</f>
        <v>817</v>
      </c>
      <c r="X46" s="65">
        <f>T46*W46</f>
        <v>817000</v>
      </c>
      <c r="Y46" s="97">
        <f>IF(S46="Kvarh(Lag)",X46/1000000,X46/1000)</f>
        <v>0.817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8" customFormat="1" ht="9.75" customHeight="1">
      <c r="A47" s="39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68"/>
      <c r="M47" s="173"/>
      <c r="N47" s="30"/>
      <c r="O47" s="213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6"/>
      <c r="CB47" s="216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</row>
    <row r="48" spans="1:111" s="15" customFormat="1" ht="12" customHeight="1">
      <c r="A48" s="394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58"/>
      <c r="M48" s="359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685</v>
      </c>
      <c r="S48" s="60" t="s">
        <v>725</v>
      </c>
      <c r="T48" s="65">
        <v>-100</v>
      </c>
      <c r="U48" s="30">
        <v>443689</v>
      </c>
      <c r="V48" s="30">
        <v>430696</v>
      </c>
      <c r="W48" s="65">
        <f>U48-V48</f>
        <v>12993</v>
      </c>
      <c r="X48" s="65">
        <f>T48*W48</f>
        <v>-1299300</v>
      </c>
      <c r="Y48" s="97">
        <f>IF(S48="Kvarh(Lag)",X48/1000000,X48/1000)</f>
        <v>-1.2993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4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58"/>
      <c r="M49" s="359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685</v>
      </c>
      <c r="S49" s="60" t="s">
        <v>725</v>
      </c>
      <c r="T49" s="65">
        <v>-100</v>
      </c>
      <c r="U49" s="30">
        <v>419742</v>
      </c>
      <c r="V49" s="30">
        <v>406549</v>
      </c>
      <c r="W49" s="65">
        <f>U49-V49</f>
        <v>13193</v>
      </c>
      <c r="X49" s="65">
        <f>T49*W49</f>
        <v>-1319300</v>
      </c>
      <c r="Y49" s="97">
        <f>IF(S49="Kvarh(Lag)",X49/1000000,X49/1000)</f>
        <v>-1.3193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685</v>
      </c>
      <c r="S50" s="60" t="s">
        <v>725</v>
      </c>
      <c r="T50" s="65">
        <v>-100</v>
      </c>
      <c r="U50" s="30">
        <v>76803</v>
      </c>
      <c r="V50" s="30">
        <v>75447</v>
      </c>
      <c r="W50" s="65">
        <f>U50-V50</f>
        <v>1356</v>
      </c>
      <c r="X50" s="65">
        <f>T50*W50</f>
        <v>-135600</v>
      </c>
      <c r="Y50" s="97">
        <f>IF(S50="Kvarh(Lag)",X50/1000000,X50/1000)</f>
        <v>-0.1356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685</v>
      </c>
      <c r="S51" s="60" t="s">
        <v>725</v>
      </c>
      <c r="T51" s="65">
        <v>-100</v>
      </c>
      <c r="U51" s="30">
        <v>514617</v>
      </c>
      <c r="V51" s="30">
        <v>501446</v>
      </c>
      <c r="W51" s="65">
        <f>U51-V51</f>
        <v>13171</v>
      </c>
      <c r="X51" s="65">
        <f>T51*W51</f>
        <v>-1317100</v>
      </c>
      <c r="Y51" s="97">
        <f>IF(S51="Kvarh(Lag)",X51/1000000,X51/1000)</f>
        <v>-1.3171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685</v>
      </c>
      <c r="S52" s="60" t="s">
        <v>725</v>
      </c>
      <c r="T52" s="65">
        <v>-1000</v>
      </c>
      <c r="U52" s="30">
        <v>31515</v>
      </c>
      <c r="V52" s="30">
        <v>29441</v>
      </c>
      <c r="W52" s="65">
        <f>U52-V52</f>
        <v>2074</v>
      </c>
      <c r="X52" s="65">
        <f>T52*W52</f>
        <v>-2074000</v>
      </c>
      <c r="Y52" s="97">
        <f>IF(S52="Kvarh(Lag)",X52/1000000,X52/1000)</f>
        <v>-2.074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/>
      <c r="O53" s="95" t="s">
        <v>704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8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400"/>
      <c r="N55" s="30">
        <v>38</v>
      </c>
      <c r="O55" s="64" t="s">
        <v>705</v>
      </c>
      <c r="P55" s="73">
        <v>4864951</v>
      </c>
      <c r="Q55" s="30" t="e">
        <v>#REF!</v>
      </c>
      <c r="R55" s="65" t="s">
        <v>685</v>
      </c>
      <c r="S55" s="60" t="s">
        <v>725</v>
      </c>
      <c r="T55" s="65">
        <v>-1000</v>
      </c>
      <c r="U55" s="65">
        <v>71496</v>
      </c>
      <c r="V55" s="65">
        <v>68494</v>
      </c>
      <c r="W55" s="65">
        <f>U55-V55</f>
        <v>3002</v>
      </c>
      <c r="X55" s="65">
        <f>T55*W55</f>
        <v>-3002000</v>
      </c>
      <c r="Y55" s="97">
        <f>IF(S55="Kvarh(Lag)",X55/1000000,X55/1000)</f>
        <v>-3.002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706</v>
      </c>
      <c r="P56" s="73">
        <v>4864952</v>
      </c>
      <c r="Q56" s="30" t="e">
        <v>#REF!</v>
      </c>
      <c r="R56" s="65" t="s">
        <v>685</v>
      </c>
      <c r="S56" s="60" t="s">
        <v>725</v>
      </c>
      <c r="T56" s="65">
        <v>-1000</v>
      </c>
      <c r="U56" s="65">
        <v>46500</v>
      </c>
      <c r="V56" s="65">
        <v>44521</v>
      </c>
      <c r="W56" s="65">
        <f>U56-V56</f>
        <v>1979</v>
      </c>
      <c r="X56" s="65">
        <f>T56*W56</f>
        <v>-1979000</v>
      </c>
      <c r="Y56" s="97">
        <f>IF(S56="Kvarh(Lag)",X56/1000000,X56/1000)</f>
        <v>-1.979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3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685</v>
      </c>
      <c r="S59" s="60" t="s">
        <v>725</v>
      </c>
      <c r="T59" s="65">
        <v>-1000</v>
      </c>
      <c r="U59" s="30">
        <v>24799</v>
      </c>
      <c r="V59" s="30">
        <v>23484</v>
      </c>
      <c r="W59" s="65">
        <f>U59-V59</f>
        <v>1315</v>
      </c>
      <c r="X59" s="65">
        <f>T59*W59</f>
        <v>-1315000</v>
      </c>
      <c r="Y59" s="97">
        <f>IF(S59="Kvarh(Lag)",X59/1000000,X59/1000)</f>
        <v>-1.315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685</v>
      </c>
      <c r="S60" s="60" t="s">
        <v>725</v>
      </c>
      <c r="T60" s="65">
        <v>-1000</v>
      </c>
      <c r="U60" s="30">
        <v>18003</v>
      </c>
      <c r="V60" s="30">
        <v>17340</v>
      </c>
      <c r="W60" s="65">
        <f>U60-V60</f>
        <v>663</v>
      </c>
      <c r="X60" s="65">
        <f>T60*W60</f>
        <v>-663000</v>
      </c>
      <c r="Y60" s="97">
        <f>IF(S60="Kvarh(Lag)",X60/1000000,X60/1000)</f>
        <v>-0.663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3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559</v>
      </c>
      <c r="P62" s="73">
        <v>4865169</v>
      </c>
      <c r="Q62" s="30" t="e">
        <v>#REF!</v>
      </c>
      <c r="R62" s="65" t="s">
        <v>685</v>
      </c>
      <c r="S62" s="60" t="s">
        <v>725</v>
      </c>
      <c r="T62" s="65">
        <v>-1000</v>
      </c>
      <c r="U62" s="30">
        <v>51157</v>
      </c>
      <c r="V62" s="30">
        <v>48088</v>
      </c>
      <c r="W62" s="65">
        <f>U62-V62</f>
        <v>3069</v>
      </c>
      <c r="X62" s="65">
        <f>T62*W62</f>
        <v>-3069000</v>
      </c>
      <c r="Y62" s="97">
        <f>IF(S62="Kvarh(Lag)",X62/1000000,X62/1000)</f>
        <v>-3.069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688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689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685</v>
      </c>
      <c r="S65" s="60" t="s">
        <v>725</v>
      </c>
      <c r="T65" s="65">
        <v>1000</v>
      </c>
      <c r="U65" s="30">
        <v>38197</v>
      </c>
      <c r="V65" s="30">
        <v>36198</v>
      </c>
      <c r="W65" s="65">
        <f>U65-V65</f>
        <v>1999</v>
      </c>
      <c r="X65" s="65">
        <f>T65*W65</f>
        <v>1999000</v>
      </c>
      <c r="Y65" s="97">
        <f>IF(S65="Kvarh(Lag)",X65/1000000,X65/1000)</f>
        <v>1.999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685</v>
      </c>
      <c r="S66" s="60" t="s">
        <v>725</v>
      </c>
      <c r="T66" s="65">
        <v>1000</v>
      </c>
      <c r="U66" s="30">
        <v>61141</v>
      </c>
      <c r="V66" s="30">
        <v>60856</v>
      </c>
      <c r="W66" s="65">
        <f>U66-V66</f>
        <v>285</v>
      </c>
      <c r="X66" s="65">
        <f>T66*W66</f>
        <v>285000</v>
      </c>
      <c r="Y66" s="97">
        <f>IF(S66="Kvarh(Lag)",X66/1000000,X66/1000)</f>
        <v>0.285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3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707</v>
      </c>
      <c r="P68" s="73">
        <v>4865134</v>
      </c>
      <c r="Q68" s="30" t="e">
        <v>#REF!</v>
      </c>
      <c r="R68" s="65" t="s">
        <v>685</v>
      </c>
      <c r="S68" s="60" t="s">
        <v>725</v>
      </c>
      <c r="T68" s="65">
        <v>100</v>
      </c>
      <c r="U68" s="65">
        <v>57545</v>
      </c>
      <c r="V68" s="65">
        <v>57147</v>
      </c>
      <c r="W68" s="65">
        <f>U68-V68</f>
        <v>398</v>
      </c>
      <c r="X68" s="65">
        <f>T68*W68</f>
        <v>39800</v>
      </c>
      <c r="Y68" s="97">
        <f>IF(S68="Kvarh(Lag)",X68/1000000,X68/1000)</f>
        <v>0.0398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1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708</v>
      </c>
      <c r="P69" s="73">
        <v>4865135</v>
      </c>
      <c r="Q69" s="30" t="e">
        <v>#REF!</v>
      </c>
      <c r="R69" s="30" t="s">
        <v>685</v>
      </c>
      <c r="S69" s="60" t="s">
        <v>725</v>
      </c>
      <c r="T69" s="65">
        <v>100</v>
      </c>
      <c r="U69" s="30">
        <v>28167</v>
      </c>
      <c r="V69" s="30">
        <v>27364</v>
      </c>
      <c r="W69" s="65">
        <f>U69-V69</f>
        <v>803</v>
      </c>
      <c r="X69" s="65">
        <f>T69*W69</f>
        <v>80300</v>
      </c>
      <c r="Y69" s="97">
        <f>IF(S69="Kvarh(Lag)",X69/1000000,X69/1000)</f>
        <v>0.0803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15.7233249</v>
      </c>
      <c r="Z72" s="237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15.7233249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8" t="s">
        <v>721</v>
      </c>
      <c r="P80" s="209"/>
      <c r="Q80" s="209"/>
      <c r="R80" s="209"/>
      <c r="S80" s="209"/>
      <c r="T80" s="209"/>
      <c r="U80" s="209"/>
      <c r="V80" s="209"/>
      <c r="W80" s="209"/>
      <c r="X80" s="209"/>
      <c r="Y80" s="309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10" t="s">
        <v>214</v>
      </c>
      <c r="P81" s="311"/>
      <c r="Q81" s="311"/>
      <c r="R81" s="311"/>
      <c r="S81" s="311"/>
      <c r="T81" s="311"/>
      <c r="U81" s="311"/>
      <c r="V81" s="311"/>
      <c r="W81" s="311"/>
      <c r="X81" s="311"/>
      <c r="Y81" s="312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300" t="s">
        <v>205</v>
      </c>
      <c r="P82" s="301"/>
      <c r="Q82" s="301"/>
      <c r="R82" s="301"/>
      <c r="S82" s="301"/>
      <c r="T82" s="301"/>
      <c r="U82" s="301"/>
      <c r="V82" s="301"/>
      <c r="W82" s="301"/>
      <c r="X82" s="301"/>
      <c r="Y82" s="302">
        <f>Y74</f>
        <v>15.7233249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300" t="s">
        <v>206</v>
      </c>
      <c r="P83" s="301"/>
      <c r="Q83" s="301"/>
      <c r="R83" s="301"/>
      <c r="S83" s="301"/>
      <c r="T83" s="301"/>
      <c r="U83" s="301"/>
      <c r="V83" s="301"/>
      <c r="W83" s="301"/>
      <c r="X83" s="301"/>
      <c r="Y83" s="302">
        <f>Y185</f>
        <v>-4.994699999999999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300" t="s">
        <v>216</v>
      </c>
      <c r="P84" s="301"/>
      <c r="Q84" s="301"/>
      <c r="R84" s="301"/>
      <c r="S84" s="301"/>
      <c r="T84" s="301"/>
      <c r="U84" s="301"/>
      <c r="V84" s="301"/>
      <c r="W84" s="301"/>
      <c r="X84" s="301"/>
      <c r="Y84" s="302">
        <f>'ROHTAK ROAD'!$L$56</f>
        <v>0.15852002306102211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300" t="s">
        <v>244</v>
      </c>
      <c r="P85" s="301"/>
      <c r="Q85" s="301"/>
      <c r="R85" s="301"/>
      <c r="S85" s="301"/>
      <c r="T85" s="301"/>
      <c r="U85" s="301"/>
      <c r="V85" s="301"/>
      <c r="W85" s="301"/>
      <c r="X85" s="301"/>
      <c r="Y85" s="302">
        <f>SUM(Y82:Y84)</f>
        <v>10.887144923061022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10" t="s">
        <v>215</v>
      </c>
      <c r="P86" s="311"/>
      <c r="Q86" s="311"/>
      <c r="R86" s="311"/>
      <c r="S86" s="311"/>
      <c r="T86" s="311"/>
      <c r="U86" s="311"/>
      <c r="V86" s="311"/>
      <c r="W86" s="311"/>
      <c r="X86" s="311"/>
      <c r="Y86" s="302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300" t="s">
        <v>243</v>
      </c>
      <c r="P87" s="301"/>
      <c r="Q87" s="301"/>
      <c r="R87" s="301"/>
      <c r="S87" s="301"/>
      <c r="T87" s="301"/>
      <c r="U87" s="301"/>
      <c r="V87" s="301"/>
      <c r="W87" s="301"/>
      <c r="X87" s="301"/>
      <c r="Y87" s="302">
        <f>Y258</f>
        <v>26.103000000000005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3" t="s">
        <v>309</v>
      </c>
      <c r="P88" s="314"/>
      <c r="Q88" s="314"/>
      <c r="R88" s="314"/>
      <c r="S88" s="314"/>
      <c r="T88" s="314"/>
      <c r="U88" s="314"/>
      <c r="V88" s="314"/>
      <c r="W88" s="314"/>
      <c r="X88" s="314"/>
      <c r="Y88" s="315">
        <f>Y85+Y87</f>
        <v>36.990144923061024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6"/>
      <c r="P89" s="311"/>
      <c r="Q89" s="311"/>
      <c r="R89" s="311"/>
      <c r="S89" s="311"/>
      <c r="T89" s="311"/>
      <c r="U89" s="311"/>
      <c r="V89" s="311"/>
      <c r="W89" s="311"/>
      <c r="X89" s="311"/>
      <c r="Y89" s="317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6"/>
      <c r="P90" s="311"/>
      <c r="Q90" s="311"/>
      <c r="R90" s="311"/>
      <c r="S90" s="311"/>
      <c r="T90" s="311"/>
      <c r="U90" s="311"/>
      <c r="V90" s="311"/>
      <c r="W90" s="311"/>
      <c r="X90" s="311"/>
      <c r="Y90" s="317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6"/>
      <c r="P91" s="311"/>
      <c r="Q91" s="311"/>
      <c r="R91" s="311"/>
      <c r="S91" s="311"/>
      <c r="T91" s="311"/>
      <c r="U91" s="311"/>
      <c r="V91" s="311"/>
      <c r="W91" s="311"/>
      <c r="X91" s="311"/>
      <c r="Y91" s="317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6"/>
      <c r="P92" s="311"/>
      <c r="Q92" s="311"/>
      <c r="R92" s="311"/>
      <c r="S92" s="311"/>
      <c r="T92" s="311"/>
      <c r="U92" s="311"/>
      <c r="V92" s="311"/>
      <c r="W92" s="311"/>
      <c r="X92" s="311"/>
      <c r="Y92" s="317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6"/>
      <c r="P93" s="311"/>
      <c r="Q93" s="311"/>
      <c r="R93" s="311"/>
      <c r="S93" s="311"/>
      <c r="T93" s="311"/>
      <c r="U93" s="311"/>
      <c r="V93" s="311"/>
      <c r="W93" s="311"/>
      <c r="X93" s="311"/>
      <c r="Y93" s="317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6"/>
      <c r="P94" s="311"/>
      <c r="Q94" s="311"/>
      <c r="R94" s="311"/>
      <c r="S94" s="311"/>
      <c r="T94" s="311"/>
      <c r="U94" s="311"/>
      <c r="V94" s="311"/>
      <c r="W94" s="311"/>
      <c r="X94" s="311"/>
      <c r="Y94" s="317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6"/>
      <c r="P95" s="311"/>
      <c r="Q95" s="311"/>
      <c r="R95" s="311"/>
      <c r="S95" s="311"/>
      <c r="T95" s="311"/>
      <c r="U95" s="311"/>
      <c r="V95" s="311"/>
      <c r="W95" s="311"/>
      <c r="X95" s="311"/>
      <c r="Y95" s="317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6"/>
      <c r="P96" s="311"/>
      <c r="Q96" s="311"/>
      <c r="R96" s="311"/>
      <c r="S96" s="311"/>
      <c r="T96" s="311"/>
      <c r="U96" s="311"/>
      <c r="V96" s="311"/>
      <c r="W96" s="311"/>
      <c r="X96" s="311"/>
      <c r="Y96" s="317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6"/>
      <c r="P97" s="311"/>
      <c r="Q97" s="311"/>
      <c r="R97" s="311"/>
      <c r="S97" s="311"/>
      <c r="T97" s="311"/>
      <c r="U97" s="311"/>
      <c r="V97" s="311"/>
      <c r="W97" s="311"/>
      <c r="X97" s="311"/>
      <c r="Y97" s="317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6"/>
      <c r="P98" s="311"/>
      <c r="Q98" s="311"/>
      <c r="R98" s="311"/>
      <c r="S98" s="311"/>
      <c r="T98" s="311"/>
      <c r="U98" s="311"/>
      <c r="V98" s="311"/>
      <c r="W98" s="311"/>
      <c r="X98" s="311"/>
      <c r="Y98" s="317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6"/>
      <c r="P99" s="311"/>
      <c r="Q99" s="311"/>
      <c r="R99" s="311"/>
      <c r="S99" s="311"/>
      <c r="T99" s="311"/>
      <c r="U99" s="311"/>
      <c r="V99" s="311"/>
      <c r="W99" s="311"/>
      <c r="X99" s="311"/>
      <c r="Y99" s="317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6"/>
      <c r="P100" s="311"/>
      <c r="Q100" s="311"/>
      <c r="R100" s="311"/>
      <c r="S100" s="311"/>
      <c r="T100" s="311"/>
      <c r="U100" s="311"/>
      <c r="V100" s="311"/>
      <c r="W100" s="311"/>
      <c r="X100" s="311"/>
      <c r="Y100" s="317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6"/>
      <c r="P101" s="311"/>
      <c r="Q101" s="311"/>
      <c r="R101" s="311"/>
      <c r="S101" s="311"/>
      <c r="T101" s="311"/>
      <c r="U101" s="311"/>
      <c r="V101" s="311"/>
      <c r="W101" s="311"/>
      <c r="X101" s="311"/>
      <c r="Y101" s="317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6"/>
      <c r="P102" s="311"/>
      <c r="Q102" s="311"/>
      <c r="R102" s="311"/>
      <c r="S102" s="311"/>
      <c r="T102" s="311"/>
      <c r="U102" s="311"/>
      <c r="V102" s="311"/>
      <c r="W102" s="311"/>
      <c r="X102" s="311"/>
      <c r="Y102" s="317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6"/>
      <c r="P103" s="311"/>
      <c r="Q103" s="311"/>
      <c r="R103" s="311"/>
      <c r="S103" s="311"/>
      <c r="T103" s="311"/>
      <c r="U103" s="311"/>
      <c r="V103" s="311"/>
      <c r="W103" s="311"/>
      <c r="X103" s="311"/>
      <c r="Y103" s="317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6"/>
      <c r="P104" s="311"/>
      <c r="Q104" s="311"/>
      <c r="R104" s="311"/>
      <c r="S104" s="311"/>
      <c r="T104" s="311"/>
      <c r="U104" s="311"/>
      <c r="V104" s="311"/>
      <c r="W104" s="311"/>
      <c r="X104" s="311"/>
      <c r="Y104" s="317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6"/>
      <c r="P105" s="311"/>
      <c r="Q105" s="311"/>
      <c r="R105" s="311"/>
      <c r="S105" s="311"/>
      <c r="T105" s="311"/>
      <c r="U105" s="311"/>
      <c r="V105" s="311"/>
      <c r="W105" s="311"/>
      <c r="X105" s="311"/>
      <c r="Y105" s="317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6"/>
      <c r="P106" s="311"/>
      <c r="Q106" s="311"/>
      <c r="R106" s="311"/>
      <c r="S106" s="311"/>
      <c r="T106" s="311"/>
      <c r="U106" s="311"/>
      <c r="V106" s="311"/>
      <c r="W106" s="311"/>
      <c r="X106" s="311"/>
      <c r="Y106" s="317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6"/>
      <c r="P107" s="311"/>
      <c r="Q107" s="311"/>
      <c r="R107" s="311"/>
      <c r="S107" s="311"/>
      <c r="T107" s="311"/>
      <c r="U107" s="311"/>
      <c r="V107" s="311"/>
      <c r="W107" s="311"/>
      <c r="X107" s="311"/>
      <c r="Y107" s="317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6"/>
      <c r="P108" s="311"/>
      <c r="Q108" s="311"/>
      <c r="R108" s="311"/>
      <c r="S108" s="311"/>
      <c r="T108" s="311"/>
      <c r="U108" s="311"/>
      <c r="V108" s="311"/>
      <c r="W108" s="311"/>
      <c r="X108" s="311"/>
      <c r="Y108" s="317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6"/>
      <c r="P109" s="311"/>
      <c r="Q109" s="311"/>
      <c r="R109" s="311"/>
      <c r="S109" s="311"/>
      <c r="T109" s="311"/>
      <c r="U109" s="311"/>
      <c r="V109" s="311"/>
      <c r="W109" s="311"/>
      <c r="X109" s="311"/>
      <c r="Y109" s="317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6"/>
      <c r="P110" s="311"/>
      <c r="Q110" s="311"/>
      <c r="R110" s="311"/>
      <c r="S110" s="311"/>
      <c r="T110" s="311"/>
      <c r="U110" s="311"/>
      <c r="V110" s="311"/>
      <c r="W110" s="311"/>
      <c r="X110" s="311"/>
      <c r="Y110" s="317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6"/>
      <c r="P111" s="311"/>
      <c r="Q111" s="311"/>
      <c r="R111" s="311"/>
      <c r="S111" s="311"/>
      <c r="T111" s="311"/>
      <c r="U111" s="311"/>
      <c r="V111" s="311"/>
      <c r="W111" s="311"/>
      <c r="X111" s="311"/>
      <c r="Y111" s="317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6"/>
      <c r="P112" s="311"/>
      <c r="Q112" s="311"/>
      <c r="R112" s="311"/>
      <c r="S112" s="311"/>
      <c r="T112" s="311"/>
      <c r="U112" s="311"/>
      <c r="V112" s="311"/>
      <c r="W112" s="311"/>
      <c r="X112" s="311"/>
      <c r="Y112" s="317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6"/>
      <c r="P113" s="311"/>
      <c r="Q113" s="311"/>
      <c r="R113" s="311"/>
      <c r="S113" s="311"/>
      <c r="T113" s="311"/>
      <c r="U113" s="311"/>
      <c r="V113" s="311"/>
      <c r="W113" s="311"/>
      <c r="X113" s="311"/>
      <c r="Y113" s="317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6"/>
      <c r="P114" s="311"/>
      <c r="Q114" s="311"/>
      <c r="R114" s="311"/>
      <c r="S114" s="311"/>
      <c r="T114" s="311"/>
      <c r="U114" s="311"/>
      <c r="V114" s="311"/>
      <c r="W114" s="311"/>
      <c r="X114" s="311"/>
      <c r="Y114" s="317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6"/>
      <c r="P115" s="311"/>
      <c r="Q115" s="311"/>
      <c r="R115" s="311"/>
      <c r="S115" s="311"/>
      <c r="T115" s="311"/>
      <c r="U115" s="311"/>
      <c r="V115" s="311"/>
      <c r="W115" s="311"/>
      <c r="X115" s="311"/>
      <c r="Y115" s="317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6"/>
      <c r="P116" s="311"/>
      <c r="Q116" s="311"/>
      <c r="R116" s="311"/>
      <c r="S116" s="311"/>
      <c r="T116" s="311"/>
      <c r="U116" s="311"/>
      <c r="V116" s="311"/>
      <c r="W116" s="311"/>
      <c r="X116" s="311"/>
      <c r="Y116" s="317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6"/>
      <c r="P117" s="311"/>
      <c r="Q117" s="311"/>
      <c r="R117" s="311"/>
      <c r="S117" s="311"/>
      <c r="T117" s="311"/>
      <c r="U117" s="311"/>
      <c r="V117" s="311"/>
      <c r="W117" s="311"/>
      <c r="X117" s="311"/>
      <c r="Y117" s="317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6"/>
      <c r="P118" s="311"/>
      <c r="Q118" s="311"/>
      <c r="R118" s="311"/>
      <c r="S118" s="311"/>
      <c r="T118" s="311"/>
      <c r="U118" s="311"/>
      <c r="V118" s="311"/>
      <c r="W118" s="311"/>
      <c r="X118" s="311"/>
      <c r="Y118" s="317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6"/>
      <c r="P119" s="311"/>
      <c r="Q119" s="311"/>
      <c r="R119" s="311"/>
      <c r="S119" s="311"/>
      <c r="T119" s="311"/>
      <c r="U119" s="311"/>
      <c r="V119" s="311"/>
      <c r="W119" s="311"/>
      <c r="X119" s="311"/>
      <c r="Y119" s="317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6"/>
      <c r="P120" s="311"/>
      <c r="Q120" s="311"/>
      <c r="R120" s="311"/>
      <c r="S120" s="311"/>
      <c r="T120" s="311"/>
      <c r="U120" s="311"/>
      <c r="V120" s="311"/>
      <c r="W120" s="311"/>
      <c r="X120" s="311"/>
      <c r="Y120" s="317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6"/>
      <c r="P121" s="311"/>
      <c r="Q121" s="311"/>
      <c r="R121" s="311"/>
      <c r="S121" s="311"/>
      <c r="T121" s="311"/>
      <c r="U121" s="311"/>
      <c r="V121" s="311"/>
      <c r="W121" s="311"/>
      <c r="X121" s="311"/>
      <c r="Y121" s="317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6"/>
      <c r="P122" s="311"/>
      <c r="Q122" s="311"/>
      <c r="R122" s="311"/>
      <c r="S122" s="311"/>
      <c r="T122" s="311"/>
      <c r="U122" s="311"/>
      <c r="V122" s="311"/>
      <c r="W122" s="311"/>
      <c r="X122" s="311"/>
      <c r="Y122" s="317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6"/>
      <c r="P123" s="311"/>
      <c r="Q123" s="311"/>
      <c r="R123" s="311"/>
      <c r="S123" s="311"/>
      <c r="T123" s="311"/>
      <c r="U123" s="311"/>
      <c r="V123" s="311"/>
      <c r="W123" s="311"/>
      <c r="X123" s="311"/>
      <c r="Y123" s="317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6"/>
      <c r="P124" s="311"/>
      <c r="Q124" s="311"/>
      <c r="R124" s="311"/>
      <c r="S124" s="311"/>
      <c r="T124" s="311"/>
      <c r="U124" s="311"/>
      <c r="V124" s="311"/>
      <c r="W124" s="311"/>
      <c r="X124" s="311"/>
      <c r="Y124" s="317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6"/>
      <c r="P125" s="311"/>
      <c r="Q125" s="311"/>
      <c r="R125" s="311"/>
      <c r="S125" s="311"/>
      <c r="T125" s="311"/>
      <c r="U125" s="311"/>
      <c r="V125" s="311"/>
      <c r="W125" s="311"/>
      <c r="X125" s="311"/>
      <c r="Y125" s="317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6"/>
      <c r="P126" s="311"/>
      <c r="Q126" s="311"/>
      <c r="R126" s="311"/>
      <c r="S126" s="311"/>
      <c r="T126" s="311"/>
      <c r="U126" s="311"/>
      <c r="V126" s="311"/>
      <c r="W126" s="311"/>
      <c r="X126" s="311"/>
      <c r="Y126" s="317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6"/>
      <c r="P127" s="311"/>
      <c r="Q127" s="311"/>
      <c r="R127" s="311"/>
      <c r="S127" s="311"/>
      <c r="T127" s="311"/>
      <c r="U127" s="311"/>
      <c r="V127" s="311"/>
      <c r="W127" s="311"/>
      <c r="X127" s="311"/>
      <c r="Y127" s="317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6"/>
      <c r="P128" s="311"/>
      <c r="Q128" s="311"/>
      <c r="R128" s="311"/>
      <c r="S128" s="311"/>
      <c r="T128" s="311"/>
      <c r="U128" s="311"/>
      <c r="V128" s="311"/>
      <c r="W128" s="311"/>
      <c r="X128" s="311"/>
      <c r="Y128" s="317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6"/>
      <c r="P129" s="311"/>
      <c r="Q129" s="311"/>
      <c r="R129" s="311"/>
      <c r="S129" s="311"/>
      <c r="T129" s="311"/>
      <c r="U129" s="311"/>
      <c r="V129" s="311"/>
      <c r="W129" s="311"/>
      <c r="X129" s="311"/>
      <c r="Y129" s="317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6"/>
      <c r="P130" s="311"/>
      <c r="Q130" s="311"/>
      <c r="R130" s="311"/>
      <c r="S130" s="311"/>
      <c r="T130" s="311"/>
      <c r="U130" s="311"/>
      <c r="V130" s="311"/>
      <c r="W130" s="311"/>
      <c r="X130" s="311"/>
      <c r="Y130" s="317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6"/>
      <c r="P131" s="311"/>
      <c r="Q131" s="311"/>
      <c r="R131" s="311"/>
      <c r="S131" s="311"/>
      <c r="T131" s="311"/>
      <c r="U131" s="311"/>
      <c r="V131" s="311"/>
      <c r="W131" s="311"/>
      <c r="X131" s="311"/>
      <c r="Y131" s="317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6"/>
      <c r="P132" s="311"/>
      <c r="Q132" s="311"/>
      <c r="R132" s="311"/>
      <c r="S132" s="311"/>
      <c r="T132" s="311"/>
      <c r="U132" s="311"/>
      <c r="V132" s="311"/>
      <c r="W132" s="311"/>
      <c r="X132" s="311"/>
      <c r="Y132" s="317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6"/>
      <c r="P133" s="311"/>
      <c r="Q133" s="311"/>
      <c r="R133" s="311"/>
      <c r="S133" s="311"/>
      <c r="T133" s="311"/>
      <c r="U133" s="311"/>
      <c r="V133" s="311"/>
      <c r="W133" s="311"/>
      <c r="X133" s="311"/>
      <c r="Y133" s="317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6"/>
      <c r="P134" s="311"/>
      <c r="Q134" s="311"/>
      <c r="R134" s="311"/>
      <c r="S134" s="311"/>
      <c r="T134" s="311"/>
      <c r="U134" s="311"/>
      <c r="V134" s="311"/>
      <c r="W134" s="311"/>
      <c r="X134" s="311"/>
      <c r="Y134" s="317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6"/>
      <c r="P135" s="311"/>
      <c r="Q135" s="311"/>
      <c r="R135" s="311"/>
      <c r="S135" s="311"/>
      <c r="T135" s="311"/>
      <c r="U135" s="311"/>
      <c r="V135" s="311"/>
      <c r="W135" s="311"/>
      <c r="X135" s="311"/>
      <c r="Y135" s="317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6"/>
      <c r="P136" s="311"/>
      <c r="Q136" s="311"/>
      <c r="R136" s="311"/>
      <c r="S136" s="311"/>
      <c r="T136" s="311"/>
      <c r="U136" s="311"/>
      <c r="V136" s="311"/>
      <c r="W136" s="311"/>
      <c r="X136" s="311"/>
      <c r="Y136" s="317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6"/>
      <c r="P137" s="311"/>
      <c r="Q137" s="311"/>
      <c r="R137" s="311"/>
      <c r="S137" s="311"/>
      <c r="T137" s="311"/>
      <c r="U137" s="311"/>
      <c r="V137" s="311"/>
      <c r="W137" s="311"/>
      <c r="X137" s="311"/>
      <c r="Y137" s="317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6"/>
      <c r="P138" s="311"/>
      <c r="Q138" s="311"/>
      <c r="R138" s="311"/>
      <c r="S138" s="311"/>
      <c r="T138" s="311"/>
      <c r="U138" s="311"/>
      <c r="V138" s="311"/>
      <c r="W138" s="311"/>
      <c r="X138" s="311"/>
      <c r="Y138" s="317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6"/>
      <c r="P139" s="311"/>
      <c r="Q139" s="311"/>
      <c r="R139" s="311"/>
      <c r="S139" s="311"/>
      <c r="T139" s="311"/>
      <c r="U139" s="311"/>
      <c r="V139" s="311"/>
      <c r="W139" s="311"/>
      <c r="X139" s="311"/>
      <c r="Y139" s="317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6"/>
      <c r="P140" s="311"/>
      <c r="Q140" s="311"/>
      <c r="R140" s="311"/>
      <c r="S140" s="311"/>
      <c r="T140" s="311"/>
      <c r="U140" s="311"/>
      <c r="V140" s="311"/>
      <c r="W140" s="311"/>
      <c r="X140" s="311"/>
      <c r="Y140" s="317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6"/>
      <c r="P141" s="311"/>
      <c r="Q141" s="311"/>
      <c r="R141" s="311"/>
      <c r="S141" s="311"/>
      <c r="T141" s="311"/>
      <c r="U141" s="311"/>
      <c r="V141" s="311"/>
      <c r="W141" s="311"/>
      <c r="X141" s="311"/>
      <c r="Y141" s="317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6"/>
      <c r="P142" s="311"/>
      <c r="Q142" s="311"/>
      <c r="R142" s="311"/>
      <c r="S142" s="311"/>
      <c r="T142" s="311"/>
      <c r="U142" s="311"/>
      <c r="V142" s="311"/>
      <c r="W142" s="311"/>
      <c r="X142" s="311"/>
      <c r="Y142" s="317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6"/>
      <c r="P143" s="311"/>
      <c r="Q143" s="311"/>
      <c r="R143" s="311"/>
      <c r="S143" s="311"/>
      <c r="T143" s="311"/>
      <c r="U143" s="311"/>
      <c r="V143" s="311"/>
      <c r="W143" s="311"/>
      <c r="X143" s="311"/>
      <c r="Y143" s="317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6"/>
      <c r="P144" s="311"/>
      <c r="Q144" s="311"/>
      <c r="R144" s="311"/>
      <c r="S144" s="311"/>
      <c r="T144" s="311"/>
      <c r="U144" s="311"/>
      <c r="V144" s="311"/>
      <c r="W144" s="311"/>
      <c r="X144" s="311"/>
      <c r="Y144" s="317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6"/>
      <c r="P145" s="311"/>
      <c r="Q145" s="311"/>
      <c r="R145" s="311"/>
      <c r="S145" s="311"/>
      <c r="T145" s="311"/>
      <c r="U145" s="311"/>
      <c r="V145" s="311"/>
      <c r="W145" s="311"/>
      <c r="X145" s="311"/>
      <c r="Y145" s="317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6"/>
      <c r="P146" s="311"/>
      <c r="Q146" s="311"/>
      <c r="R146" s="311"/>
      <c r="S146" s="311"/>
      <c r="T146" s="311"/>
      <c r="U146" s="311"/>
      <c r="V146" s="311"/>
      <c r="W146" s="311"/>
      <c r="X146" s="311"/>
      <c r="Y146" s="317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6"/>
      <c r="P147" s="311"/>
      <c r="Q147" s="311"/>
      <c r="R147" s="311"/>
      <c r="S147" s="311"/>
      <c r="T147" s="311"/>
      <c r="U147" s="311"/>
      <c r="V147" s="311"/>
      <c r="W147" s="311"/>
      <c r="X147" s="311"/>
      <c r="Y147" s="317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6"/>
      <c r="P148" s="311"/>
      <c r="Q148" s="311"/>
      <c r="R148" s="311"/>
      <c r="S148" s="311"/>
      <c r="T148" s="311"/>
      <c r="U148" s="311"/>
      <c r="V148" s="311"/>
      <c r="W148" s="311"/>
      <c r="X148" s="311"/>
      <c r="Y148" s="317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6"/>
      <c r="P149" s="311"/>
      <c r="Q149" s="311"/>
      <c r="R149" s="311"/>
      <c r="S149" s="311"/>
      <c r="T149" s="311"/>
      <c r="U149" s="311"/>
      <c r="V149" s="311"/>
      <c r="W149" s="311"/>
      <c r="X149" s="311"/>
      <c r="Y149" s="317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6"/>
      <c r="P150" s="311"/>
      <c r="Q150" s="311"/>
      <c r="R150" s="311"/>
      <c r="S150" s="311"/>
      <c r="T150" s="311"/>
      <c r="U150" s="311"/>
      <c r="V150" s="311"/>
      <c r="W150" s="311"/>
      <c r="X150" s="311"/>
      <c r="Y150" s="317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6"/>
      <c r="P151" s="311"/>
      <c r="Q151" s="311"/>
      <c r="R151" s="311"/>
      <c r="S151" s="311"/>
      <c r="T151" s="311"/>
      <c r="U151" s="311"/>
      <c r="V151" s="311"/>
      <c r="W151" s="311"/>
      <c r="X151" s="311"/>
      <c r="Y151" s="317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6"/>
      <c r="P152" s="311"/>
      <c r="Q152" s="311"/>
      <c r="R152" s="311"/>
      <c r="S152" s="311"/>
      <c r="T152" s="311"/>
      <c r="U152" s="311"/>
      <c r="V152" s="311"/>
      <c r="W152" s="311"/>
      <c r="X152" s="311"/>
      <c r="Y152" s="317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4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783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46" t="s">
        <v>834</v>
      </c>
      <c r="V157" s="446" t="s">
        <v>828</v>
      </c>
      <c r="W157" s="94" t="s">
        <v>217</v>
      </c>
      <c r="X157" s="94" t="s">
        <v>218</v>
      </c>
      <c r="Y157" s="94" t="s">
        <v>724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685</v>
      </c>
      <c r="S161" s="60" t="s">
        <v>725</v>
      </c>
      <c r="T161" s="65">
        <v>-100</v>
      </c>
      <c r="U161" s="65">
        <v>74240</v>
      </c>
      <c r="V161" s="65">
        <v>69308</v>
      </c>
      <c r="W161" s="65">
        <f>U161-V161</f>
        <v>4932</v>
      </c>
      <c r="X161" s="65">
        <f>T161*W161</f>
        <v>-493200</v>
      </c>
      <c r="Y161" s="97">
        <f>IF(S161="Kvarh(Lag)",X161/1000000,X161/1000)</f>
        <v>-0.4932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685</v>
      </c>
      <c r="S162" s="60" t="s">
        <v>725</v>
      </c>
      <c r="T162" s="65">
        <v>-100</v>
      </c>
      <c r="U162" s="65">
        <v>40421</v>
      </c>
      <c r="V162" s="65">
        <v>37685</v>
      </c>
      <c r="W162" s="65">
        <f>U162-V162</f>
        <v>2736</v>
      </c>
      <c r="X162" s="65">
        <f>T162*W162</f>
        <v>-273600</v>
      </c>
      <c r="Y162" s="97">
        <f>IF(S162="Kvarh(Lag)",X162/1000000,X162/1000)</f>
        <v>-0.2736</v>
      </c>
      <c r="Z162" s="295"/>
      <c r="AA162" s="54"/>
      <c r="AB162" s="216" t="str">
        <f>NDPL!AA116</f>
        <v>ISBT K.GATE </v>
      </c>
      <c r="AC162" s="26"/>
      <c r="AD162" s="220">
        <f>NDPL!AB116</f>
        <v>6</v>
      </c>
      <c r="AE162" s="220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6" t="str">
        <f>NDPL!BJ116</f>
        <v>ISBT K.GATE  F/O</v>
      </c>
      <c r="BL162" s="217">
        <f>NDPL!BK116</f>
        <v>4865087</v>
      </c>
      <c r="BM162" s="216">
        <f>NDPL!BL116</f>
        <v>0</v>
      </c>
      <c r="BN162" s="216" t="str">
        <f>NDPL!BM116</f>
        <v>SECURE</v>
      </c>
      <c r="BO162" s="216" t="str">
        <f>NDPL!BN116</f>
        <v>KWH</v>
      </c>
      <c r="BP162" s="216">
        <f>NDPL!BO116</f>
        <v>11000</v>
      </c>
      <c r="BQ162" s="216">
        <f>NDPL!BP116</f>
        <v>11000</v>
      </c>
      <c r="BR162" s="216">
        <f>NDPL!BQ116</f>
        <v>400</v>
      </c>
      <c r="BS162" s="216">
        <f>NDPL!BR116</f>
        <v>400</v>
      </c>
      <c r="BT162" s="216">
        <f>NDPL!BS116</f>
        <v>100</v>
      </c>
      <c r="BU162" s="216">
        <f>NDPL!BT116</f>
        <v>1</v>
      </c>
      <c r="BV162" s="216">
        <f>NDPL!BU116</f>
        <v>1</v>
      </c>
      <c r="BW162" s="216">
        <f>NDPL!BV116</f>
        <v>100</v>
      </c>
      <c r="BX162" s="273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685</v>
      </c>
      <c r="S163" s="60" t="s">
        <v>725</v>
      </c>
      <c r="T163" s="65">
        <v>-100</v>
      </c>
      <c r="U163" s="65">
        <v>25633</v>
      </c>
      <c r="V163" s="65">
        <v>23529</v>
      </c>
      <c r="W163" s="65">
        <f>U163-V163</f>
        <v>2104</v>
      </c>
      <c r="X163" s="65">
        <f>T163*W163</f>
        <v>-210400</v>
      </c>
      <c r="Y163" s="97">
        <f>IF(S163="Kvarh(Lag)",X163/1000000,X163/1000)</f>
        <v>-0.2104</v>
      </c>
      <c r="Z163" s="295"/>
      <c r="AA163" s="54"/>
      <c r="AB163" s="216" t="e">
        <f>NDPL!#REF!</f>
        <v>#REF!</v>
      </c>
      <c r="AC163" s="26"/>
      <c r="AD163" s="220" t="e">
        <f>NDPL!#REF!</f>
        <v>#REF!</v>
      </c>
      <c r="AE163" s="220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6" t="e">
        <f>NDPL!#REF!</f>
        <v>#REF!</v>
      </c>
      <c r="BL163" s="217" t="e">
        <f>NDPL!#REF!</f>
        <v>#REF!</v>
      </c>
      <c r="BM163" s="216" t="e">
        <f>NDPL!#REF!</f>
        <v>#REF!</v>
      </c>
      <c r="BN163" s="216" t="e">
        <f>NDPL!#REF!</f>
        <v>#REF!</v>
      </c>
      <c r="BO163" s="216" t="e">
        <f>NDPL!#REF!</f>
        <v>#REF!</v>
      </c>
      <c r="BP163" s="216" t="e">
        <f>NDPL!#REF!</f>
        <v>#REF!</v>
      </c>
      <c r="BQ163" s="216" t="e">
        <f>NDPL!#REF!</f>
        <v>#REF!</v>
      </c>
      <c r="BR163" s="216" t="e">
        <f>NDPL!#REF!</f>
        <v>#REF!</v>
      </c>
      <c r="BS163" s="216" t="e">
        <f>NDPL!#REF!</f>
        <v>#REF!</v>
      </c>
      <c r="BT163" s="216" t="e">
        <f>NDPL!#REF!</f>
        <v>#REF!</v>
      </c>
      <c r="BU163" s="216" t="e">
        <f>NDPL!#REF!</f>
        <v>#REF!</v>
      </c>
      <c r="BV163" s="216" t="e">
        <f>NDPL!#REF!</f>
        <v>#REF!</v>
      </c>
      <c r="BW163" s="216" t="e">
        <f>NDPL!#REF!</f>
        <v>#REF!</v>
      </c>
      <c r="BX163" s="273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685</v>
      </c>
      <c r="S164" s="60" t="s">
        <v>725</v>
      </c>
      <c r="T164" s="65">
        <v>-100</v>
      </c>
      <c r="U164" s="65">
        <v>46039</v>
      </c>
      <c r="V164" s="65">
        <v>42996</v>
      </c>
      <c r="W164" s="65">
        <f>U164-V164</f>
        <v>3043</v>
      </c>
      <c r="X164" s="65">
        <f>T164*W164</f>
        <v>-304300</v>
      </c>
      <c r="Y164" s="97">
        <f>IF(S164="Kvarh(Lag)",X164/1000000,X164/1000)</f>
        <v>-0.3043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548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816</v>
      </c>
      <c r="P166" s="6">
        <v>4864807</v>
      </c>
      <c r="Q166" s="30">
        <v>0</v>
      </c>
      <c r="R166" s="65" t="s">
        <v>685</v>
      </c>
      <c r="S166" s="60" t="s">
        <v>725</v>
      </c>
      <c r="T166" s="65">
        <v>-100</v>
      </c>
      <c r="U166" s="65">
        <v>157914</v>
      </c>
      <c r="V166" s="65">
        <v>139173</v>
      </c>
      <c r="W166" s="65">
        <f>U166-V166</f>
        <v>18741</v>
      </c>
      <c r="X166" s="65">
        <f>T166*W166</f>
        <v>-1874100</v>
      </c>
      <c r="Y166" s="97">
        <f>IF(S166="Kvarh(Lag)",X166/1000000,X166/1000)</f>
        <v>-1.8741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685</v>
      </c>
      <c r="S167" s="60" t="s">
        <v>725</v>
      </c>
      <c r="T167" s="65">
        <v>-100</v>
      </c>
      <c r="U167" s="65">
        <v>46647</v>
      </c>
      <c r="V167" s="65">
        <v>44589</v>
      </c>
      <c r="W167" s="65">
        <f>U167-V167</f>
        <v>2058</v>
      </c>
      <c r="X167" s="65">
        <f>T167*W167</f>
        <v>-205800</v>
      </c>
      <c r="Y167" s="97">
        <f>IF(S167="Kvarh(Lag)",X167/1000000,X167/1000)</f>
        <v>-0.2058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822</v>
      </c>
      <c r="P168" s="6">
        <v>4902571</v>
      </c>
      <c r="Q168" s="30">
        <v>0</v>
      </c>
      <c r="R168" s="65" t="s">
        <v>685</v>
      </c>
      <c r="S168" s="60" t="s">
        <v>725</v>
      </c>
      <c r="T168" s="65">
        <v>300</v>
      </c>
      <c r="U168" s="65">
        <v>62</v>
      </c>
      <c r="V168" s="65">
        <v>62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825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3" t="s">
        <v>126</v>
      </c>
      <c r="P170" s="73"/>
      <c r="Q170" s="30"/>
      <c r="R170" s="65"/>
      <c r="S170" s="65"/>
      <c r="T170" s="65"/>
      <c r="U170" s="65"/>
      <c r="V170" s="65"/>
      <c r="W170" s="65"/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590</v>
      </c>
      <c r="P171" s="73">
        <v>4902535</v>
      </c>
      <c r="Q171" s="30">
        <v>0</v>
      </c>
      <c r="R171" s="65" t="s">
        <v>685</v>
      </c>
      <c r="S171" s="60" t="s">
        <v>725</v>
      </c>
      <c r="T171" s="65">
        <v>-100</v>
      </c>
      <c r="U171" s="65">
        <v>3395</v>
      </c>
      <c r="V171" s="65">
        <v>3106</v>
      </c>
      <c r="W171" s="65">
        <f aca="true" t="shared" si="13" ref="W171:W176">U171-V171</f>
        <v>289</v>
      </c>
      <c r="X171" s="65">
        <f aca="true" t="shared" si="14" ref="X171:X176">T171*W171</f>
        <v>-28900</v>
      </c>
      <c r="Y171" s="97">
        <f aca="true" t="shared" si="15" ref="Y171:Y176">IF(S171="Kvarh(Lag)",X171/1000000,X171/1000)</f>
        <v>-0.0289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685</v>
      </c>
      <c r="S172" s="60" t="s">
        <v>725</v>
      </c>
      <c r="T172" s="65">
        <v>-100</v>
      </c>
      <c r="U172" s="65">
        <v>4628</v>
      </c>
      <c r="V172" s="65">
        <v>3270</v>
      </c>
      <c r="W172" s="65">
        <f t="shared" si="13"/>
        <v>1358</v>
      </c>
      <c r="X172" s="65">
        <f t="shared" si="14"/>
        <v>-135800</v>
      </c>
      <c r="Y172" s="97">
        <f t="shared" si="15"/>
        <v>-0.1358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685</v>
      </c>
      <c r="S173" s="60" t="s">
        <v>725</v>
      </c>
      <c r="T173" s="65">
        <v>-100</v>
      </c>
      <c r="U173" s="65">
        <v>48248</v>
      </c>
      <c r="V173" s="65">
        <v>44958</v>
      </c>
      <c r="W173" s="65">
        <f t="shared" si="13"/>
        <v>3290</v>
      </c>
      <c r="X173" s="65">
        <f t="shared" si="14"/>
        <v>-329000</v>
      </c>
      <c r="Y173" s="97">
        <f t="shared" si="15"/>
        <v>-0.329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685</v>
      </c>
      <c r="S174" s="60" t="s">
        <v>725</v>
      </c>
      <c r="T174" s="65">
        <v>-100</v>
      </c>
      <c r="U174" s="65">
        <v>39539</v>
      </c>
      <c r="V174" s="65">
        <v>36956</v>
      </c>
      <c r="W174" s="65">
        <f t="shared" si="13"/>
        <v>2583</v>
      </c>
      <c r="X174" s="65">
        <f t="shared" si="14"/>
        <v>-258300</v>
      </c>
      <c r="Y174" s="97">
        <f t="shared" si="15"/>
        <v>-0.2583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685</v>
      </c>
      <c r="S175" s="60" t="s">
        <v>725</v>
      </c>
      <c r="T175" s="65">
        <v>-100</v>
      </c>
      <c r="U175" s="65">
        <v>2481</v>
      </c>
      <c r="V175" s="65">
        <v>2481</v>
      </c>
      <c r="W175" s="65">
        <f t="shared" si="13"/>
        <v>0</v>
      </c>
      <c r="X175" s="65">
        <f t="shared" si="14"/>
        <v>0</v>
      </c>
      <c r="Y175" s="97">
        <f t="shared" si="15"/>
        <v>0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685</v>
      </c>
      <c r="S176" s="60" t="s">
        <v>725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3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685</v>
      </c>
      <c r="S179" s="60" t="s">
        <v>725</v>
      </c>
      <c r="T179" s="65">
        <v>-100</v>
      </c>
      <c r="U179" s="65">
        <v>50688</v>
      </c>
      <c r="V179" s="65">
        <v>47870</v>
      </c>
      <c r="W179" s="65">
        <f>U179-V179</f>
        <v>2818</v>
      </c>
      <c r="X179" s="65">
        <f>T179*W179</f>
        <v>-281800</v>
      </c>
      <c r="Y179" s="97">
        <f>IF(S179="Kvarh(Lag)",X179/1000000,X179/1000)</f>
        <v>-0.2818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685</v>
      </c>
      <c r="S180" s="60" t="s">
        <v>725</v>
      </c>
      <c r="T180" s="65">
        <v>-100</v>
      </c>
      <c r="U180" s="65">
        <v>46207</v>
      </c>
      <c r="V180" s="65">
        <v>42360</v>
      </c>
      <c r="W180" s="65">
        <f>U180-V180</f>
        <v>3847</v>
      </c>
      <c r="X180" s="65">
        <f>T180*W180</f>
        <v>-384700</v>
      </c>
      <c r="Y180" s="97">
        <f>IF(S180="Kvarh(Lag)",X180/1000000,X180/1000)</f>
        <v>-0.3847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685</v>
      </c>
      <c r="S181" s="60" t="s">
        <v>725</v>
      </c>
      <c r="T181" s="65">
        <v>-100</v>
      </c>
      <c r="U181" s="65">
        <v>66545</v>
      </c>
      <c r="V181" s="65">
        <v>62314</v>
      </c>
      <c r="W181" s="65">
        <f>U181-V181</f>
        <v>4231</v>
      </c>
      <c r="X181" s="65">
        <f>T181*W181</f>
        <v>-423100</v>
      </c>
      <c r="Y181" s="97">
        <f>IF(S181="Kvarh(Lag)",X181/1000000,X181/1000)</f>
        <v>-0.4231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3" t="s">
        <v>549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685</v>
      </c>
      <c r="S183" s="60" t="s">
        <v>725</v>
      </c>
      <c r="T183" s="65">
        <v>100</v>
      </c>
      <c r="U183" s="65">
        <v>29620</v>
      </c>
      <c r="V183" s="65">
        <v>27537</v>
      </c>
      <c r="W183" s="65">
        <f>U183-V183</f>
        <v>2083</v>
      </c>
      <c r="X183" s="65">
        <f>T183*W183</f>
        <v>208300</v>
      </c>
      <c r="Y183" s="97">
        <f>IF(S183="Kvarh(Lag)",X183/1000000,X183/1000)</f>
        <v>0.2083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-4.994699999999999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560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8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690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843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/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46" t="s">
        <v>839</v>
      </c>
      <c r="V235" s="446" t="s">
        <v>829</v>
      </c>
      <c r="W235" s="94" t="s">
        <v>217</v>
      </c>
      <c r="X235" s="94" t="s">
        <v>218</v>
      </c>
      <c r="Y235" s="94" t="s">
        <v>724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685</v>
      </c>
      <c r="S237" s="60" t="s">
        <v>725</v>
      </c>
      <c r="T237" s="65">
        <v>1000</v>
      </c>
      <c r="U237" s="30">
        <v>83537</v>
      </c>
      <c r="V237" s="30">
        <v>78977</v>
      </c>
      <c r="W237" s="65">
        <f>U237-V237</f>
        <v>4560</v>
      </c>
      <c r="X237" s="65">
        <f>T237*W237</f>
        <v>4560000</v>
      </c>
      <c r="Y237" s="97">
        <f>IF(S237="Kvarh(Lag)",X237/1000000,X237/1000)</f>
        <v>4.56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685</v>
      </c>
      <c r="S238" s="60" t="s">
        <v>725</v>
      </c>
      <c r="T238" s="65">
        <v>1000</v>
      </c>
      <c r="U238" s="30">
        <v>18556</v>
      </c>
      <c r="V238" s="30">
        <v>17585</v>
      </c>
      <c r="W238" s="65">
        <f>U238-V238</f>
        <v>971</v>
      </c>
      <c r="X238" s="65">
        <f>T238*W238</f>
        <v>971000</v>
      </c>
      <c r="Y238" s="97">
        <f>IF(S238="Kvarh(Lag)",X238/1000000,X238/1000)</f>
        <v>0.971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685</v>
      </c>
      <c r="S239" s="60" t="s">
        <v>725</v>
      </c>
      <c r="T239" s="65">
        <v>1000</v>
      </c>
      <c r="U239" s="30">
        <v>31318</v>
      </c>
      <c r="V239" s="30">
        <v>29887</v>
      </c>
      <c r="W239" s="65">
        <f>U239-V239</f>
        <v>1431</v>
      </c>
      <c r="X239" s="65">
        <f>T239*W239</f>
        <v>1431000</v>
      </c>
      <c r="Y239" s="97">
        <f>IF(S239="Kvarh(Lag)",X239/1000000,X239/1000)</f>
        <v>1.431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592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685</v>
      </c>
      <c r="S240" s="60" t="s">
        <v>725</v>
      </c>
      <c r="T240" s="65">
        <v>1000</v>
      </c>
      <c r="U240" s="30">
        <v>9710</v>
      </c>
      <c r="V240" s="30">
        <v>8364</v>
      </c>
      <c r="W240" s="65">
        <f>U240-V240</f>
        <v>1346</v>
      </c>
      <c r="X240" s="65">
        <f>T240*W240</f>
        <v>1346000</v>
      </c>
      <c r="Y240" s="97">
        <f>IF(S240="Kvarh(Lag)",X240/1000000,X240/1000)</f>
        <v>1.346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592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685</v>
      </c>
      <c r="S242" s="60" t="s">
        <v>725</v>
      </c>
      <c r="T242" s="65">
        <v>1000</v>
      </c>
      <c r="U242" s="30">
        <v>28634</v>
      </c>
      <c r="V242" s="30">
        <v>28007</v>
      </c>
      <c r="W242" s="65">
        <f aca="true" t="shared" si="16" ref="W242:W247">U242-V242</f>
        <v>627</v>
      </c>
      <c r="X242" s="65">
        <f aca="true" t="shared" si="17" ref="X242:X247">T242*W242</f>
        <v>627000</v>
      </c>
      <c r="Y242" s="97">
        <f aca="true" t="shared" si="18" ref="Y242:Y247">IF(S242="Kvarh(Lag)",X242/1000000,X242/1000)</f>
        <v>0.627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685</v>
      </c>
      <c r="S243" s="60" t="s">
        <v>725</v>
      </c>
      <c r="T243" s="65">
        <v>1000</v>
      </c>
      <c r="U243" s="30">
        <v>154027</v>
      </c>
      <c r="V243" s="30">
        <v>147264</v>
      </c>
      <c r="W243" s="65">
        <f t="shared" si="16"/>
        <v>6763</v>
      </c>
      <c r="X243" s="65">
        <f t="shared" si="17"/>
        <v>6763000</v>
      </c>
      <c r="Y243" s="97">
        <f t="shared" si="18"/>
        <v>6.763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685</v>
      </c>
      <c r="S244" s="60" t="s">
        <v>725</v>
      </c>
      <c r="T244" s="65">
        <v>1000</v>
      </c>
      <c r="U244" s="30">
        <v>23030</v>
      </c>
      <c r="V244" s="30">
        <v>22202</v>
      </c>
      <c r="W244" s="65">
        <f t="shared" si="16"/>
        <v>828</v>
      </c>
      <c r="X244" s="65">
        <f t="shared" si="17"/>
        <v>828000</v>
      </c>
      <c r="Y244" s="97">
        <f t="shared" si="18"/>
        <v>0.828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685</v>
      </c>
      <c r="S245" s="60" t="s">
        <v>725</v>
      </c>
      <c r="T245" s="65">
        <v>1000</v>
      </c>
      <c r="U245" s="30">
        <v>20968</v>
      </c>
      <c r="V245" s="30">
        <v>20115</v>
      </c>
      <c r="W245" s="65">
        <f t="shared" si="16"/>
        <v>853</v>
      </c>
      <c r="X245" s="65">
        <f t="shared" si="17"/>
        <v>853000</v>
      </c>
      <c r="Y245" s="97">
        <f t="shared" si="18"/>
        <v>0.853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685</v>
      </c>
      <c r="S246" s="60" t="s">
        <v>725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665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685</v>
      </c>
      <c r="S247" s="60" t="s">
        <v>725</v>
      </c>
      <c r="T247" s="65">
        <v>1000</v>
      </c>
      <c r="U247" s="30">
        <v>56763</v>
      </c>
      <c r="V247" s="30">
        <v>54732</v>
      </c>
      <c r="W247" s="65">
        <f t="shared" si="16"/>
        <v>2031</v>
      </c>
      <c r="X247" s="65">
        <f t="shared" si="17"/>
        <v>2031000</v>
      </c>
      <c r="Y247" s="97">
        <f t="shared" si="18"/>
        <v>2.031</v>
      </c>
      <c r="Z247" s="144"/>
      <c r="AA247" s="54"/>
      <c r="AB247" s="85" t="s">
        <v>628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628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3" t="s">
        <v>628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632</v>
      </c>
      <c r="P249" s="73">
        <v>4864916</v>
      </c>
      <c r="Q249" s="30" t="e">
        <v>#REF!</v>
      </c>
      <c r="R249" s="65" t="s">
        <v>685</v>
      </c>
      <c r="S249" s="60" t="s">
        <v>725</v>
      </c>
      <c r="T249" s="65">
        <v>1000</v>
      </c>
      <c r="U249" s="30">
        <v>36525</v>
      </c>
      <c r="V249" s="30">
        <v>35565</v>
      </c>
      <c r="W249" s="65">
        <f>U249-V249</f>
        <v>960</v>
      </c>
      <c r="X249" s="65">
        <f>T249*W249</f>
        <v>960000</v>
      </c>
      <c r="Y249" s="97">
        <f>IF(S249="Kvarh(Lag)",X249/1000000,X249/1000)</f>
        <v>0.96</v>
      </c>
      <c r="Z249" s="144"/>
      <c r="AA249" s="54"/>
      <c r="AB249" s="65" t="s">
        <v>632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634</v>
      </c>
      <c r="BL249" s="73" t="s">
        <v>633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629</v>
      </c>
      <c r="P250" s="73">
        <v>4864917</v>
      </c>
      <c r="Q250" s="30" t="e">
        <v>#REF!</v>
      </c>
      <c r="R250" s="65" t="s">
        <v>685</v>
      </c>
      <c r="S250" s="60" t="s">
        <v>725</v>
      </c>
      <c r="T250" s="65">
        <v>1000</v>
      </c>
      <c r="U250" s="30">
        <v>135677</v>
      </c>
      <c r="V250" s="30">
        <v>130467</v>
      </c>
      <c r="W250" s="65">
        <f>U250-V250</f>
        <v>5210</v>
      </c>
      <c r="X250" s="65">
        <f>T250*W250</f>
        <v>5210000</v>
      </c>
      <c r="Y250" s="97">
        <f>IF(S250="Kvarh(Lag)",X250/1000000,X250/1000)</f>
        <v>5.21</v>
      </c>
      <c r="Z250" s="144"/>
      <c r="AA250" s="54"/>
      <c r="AB250" s="65" t="s">
        <v>629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631</v>
      </c>
      <c r="BL250" s="73" t="s">
        <v>636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685</v>
      </c>
      <c r="S252" s="60" t="s">
        <v>725</v>
      </c>
      <c r="T252" s="65">
        <v>1000</v>
      </c>
      <c r="U252" s="30">
        <v>14095</v>
      </c>
      <c r="V252" s="30">
        <v>13832</v>
      </c>
      <c r="W252" s="65">
        <f>U252-V252</f>
        <v>263</v>
      </c>
      <c r="X252" s="65">
        <f>T252*W252</f>
        <v>263000</v>
      </c>
      <c r="Y252" s="97">
        <f>IF(S252="Kvarh(Lag)",X252/1000000,X252/1000)</f>
        <v>0.263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709</v>
      </c>
      <c r="P253" s="73">
        <v>4864986</v>
      </c>
      <c r="Q253" s="30" t="e">
        <v>#REF!</v>
      </c>
      <c r="R253" s="65" t="s">
        <v>685</v>
      </c>
      <c r="S253" s="60" t="s">
        <v>725</v>
      </c>
      <c r="T253" s="65">
        <v>1000</v>
      </c>
      <c r="U253" s="30">
        <v>11036</v>
      </c>
      <c r="V253" s="30">
        <v>10776</v>
      </c>
      <c r="W253" s="65">
        <f>U253-V253</f>
        <v>260</v>
      </c>
      <c r="X253" s="65">
        <f>T253*W253</f>
        <v>260000</v>
      </c>
      <c r="Y253" s="97">
        <f>IF(S253="Kvarh(Lag)",X253/1000000,X253/1000)</f>
        <v>0.26</v>
      </c>
      <c r="Z253" s="131"/>
      <c r="AA253" s="160"/>
      <c r="AB253" s="65" t="s">
        <v>562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562</v>
      </c>
      <c r="BL253" s="73" t="s">
        <v>635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26.103000000000005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26.103000000000005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80"/>
  <sheetViews>
    <sheetView tabSelected="1" view="pageBreakPreview" zoomScaleSheetLayoutView="100" workbookViewId="0" topLeftCell="L81">
      <selection activeCell="Y115" activeCellId="1" sqref="Y115 Y114:Y115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690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47" t="s">
        <v>838</v>
      </c>
      <c r="O3" s="91" t="s">
        <v>833</v>
      </c>
      <c r="P3" s="83"/>
      <c r="Q3" s="83"/>
      <c r="R3" s="83"/>
      <c r="Z3" s="263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771</v>
      </c>
      <c r="O4" s="92" t="s">
        <v>238</v>
      </c>
      <c r="Q4" s="30"/>
      <c r="R4" s="30"/>
      <c r="Z4" s="183"/>
      <c r="AD4" s="260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6" t="s">
        <v>834</v>
      </c>
      <c r="V5" s="446" t="s">
        <v>828</v>
      </c>
      <c r="W5" s="94" t="s">
        <v>217</v>
      </c>
      <c r="X5" s="94" t="s">
        <v>218</v>
      </c>
      <c r="Y5" s="94" t="s">
        <v>724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627</v>
      </c>
      <c r="AD6" s="18" t="s">
        <v>626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30">
        <v>1</v>
      </c>
      <c r="O7" s="64" t="s">
        <v>662</v>
      </c>
      <c r="P7" s="73">
        <v>4865180</v>
      </c>
      <c r="Q7" s="65" t="s">
        <v>685</v>
      </c>
      <c r="R7" s="65" t="s">
        <v>685</v>
      </c>
      <c r="S7" s="60" t="s">
        <v>725</v>
      </c>
      <c r="T7" s="65">
        <v>1000</v>
      </c>
      <c r="U7" s="30">
        <v>27169</v>
      </c>
      <c r="V7" s="30">
        <v>26625</v>
      </c>
      <c r="W7" s="65">
        <f>U7-V7</f>
        <v>544</v>
      </c>
      <c r="X7" s="30">
        <f>T7*W7</f>
        <v>544000</v>
      </c>
      <c r="Y7" s="97">
        <f>IF(S7="Kvarh(Lag)",X7/1000000,X7/1000)</f>
        <v>0.544</v>
      </c>
      <c r="Z7" s="183"/>
      <c r="AA7" s="229"/>
      <c r="AB7" s="3" t="s">
        <v>662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4"/>
      <c r="BK7" s="224"/>
      <c r="BL7" s="224" t="s">
        <v>662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685</v>
      </c>
      <c r="R8" s="65" t="s">
        <v>685</v>
      </c>
      <c r="S8" s="60" t="s">
        <v>725</v>
      </c>
      <c r="T8" s="65">
        <v>100</v>
      </c>
      <c r="U8" s="30">
        <v>37995</v>
      </c>
      <c r="V8" s="30">
        <v>32740</v>
      </c>
      <c r="W8" s="65">
        <f aca="true" t="shared" si="0" ref="W8:W15">U8-V8</f>
        <v>5255</v>
      </c>
      <c r="X8" s="30">
        <f aca="true" t="shared" si="1" ref="X8:X15">T8*W8</f>
        <v>525500</v>
      </c>
      <c r="Y8" s="97">
        <f aca="true" t="shared" si="2" ref="Y8:Y15">IF(S8="Kvarh(Lag)",X8/1000000,X8/1000)</f>
        <v>0.5255</v>
      </c>
      <c r="Z8" s="183"/>
      <c r="AA8" s="229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4"/>
      <c r="BK8" s="224"/>
      <c r="BL8" s="224" t="s">
        <v>29</v>
      </c>
      <c r="BM8" s="74" t="s">
        <v>578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685</v>
      </c>
      <c r="R9" s="65" t="s">
        <v>685</v>
      </c>
      <c r="S9" s="60" t="s">
        <v>725</v>
      </c>
      <c r="T9" s="65">
        <v>1000</v>
      </c>
      <c r="U9" s="30">
        <v>70300</v>
      </c>
      <c r="V9" s="30">
        <v>68977</v>
      </c>
      <c r="W9" s="65">
        <f t="shared" si="0"/>
        <v>1323</v>
      </c>
      <c r="X9" s="30">
        <f t="shared" si="1"/>
        <v>1323000</v>
      </c>
      <c r="Y9" s="97">
        <f t="shared" si="2"/>
        <v>1.323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685</v>
      </c>
      <c r="R10" s="65" t="s">
        <v>685</v>
      </c>
      <c r="S10" s="60" t="s">
        <v>725</v>
      </c>
      <c r="T10" s="65">
        <v>100</v>
      </c>
      <c r="U10" s="30">
        <v>71277</v>
      </c>
      <c r="V10" s="30">
        <v>69144</v>
      </c>
      <c r="W10" s="65">
        <f t="shared" si="0"/>
        <v>2133</v>
      </c>
      <c r="X10" s="30">
        <f t="shared" si="1"/>
        <v>213300</v>
      </c>
      <c r="Y10" s="97">
        <f t="shared" si="2"/>
        <v>0.2133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685</v>
      </c>
      <c r="R11" s="65" t="s">
        <v>685</v>
      </c>
      <c r="S11" s="60" t="s">
        <v>725</v>
      </c>
      <c r="T11" s="65">
        <v>100</v>
      </c>
      <c r="U11" s="30">
        <v>89610</v>
      </c>
      <c r="V11" s="30">
        <v>77280</v>
      </c>
      <c r="W11" s="65">
        <f t="shared" si="0"/>
        <v>12330</v>
      </c>
      <c r="X11" s="30">
        <f t="shared" si="1"/>
        <v>1233000</v>
      </c>
      <c r="Y11" s="97">
        <f t="shared" si="2"/>
        <v>1.233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685</v>
      </c>
      <c r="R12" s="65" t="s">
        <v>685</v>
      </c>
      <c r="S12" s="60" t="s">
        <v>725</v>
      </c>
      <c r="T12" s="65">
        <v>100</v>
      </c>
      <c r="U12" s="30">
        <v>145485</v>
      </c>
      <c r="V12" s="30">
        <v>145485</v>
      </c>
      <c r="W12" s="65">
        <f t="shared" si="0"/>
        <v>0</v>
      </c>
      <c r="X12" s="30">
        <f t="shared" si="1"/>
        <v>0</v>
      </c>
      <c r="Y12" s="97">
        <f t="shared" si="2"/>
        <v>0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685</v>
      </c>
      <c r="R13" s="65" t="s">
        <v>685</v>
      </c>
      <c r="S13" s="60" t="s">
        <v>725</v>
      </c>
      <c r="T13" s="65">
        <v>100</v>
      </c>
      <c r="U13" s="30">
        <v>398135</v>
      </c>
      <c r="V13" s="30">
        <v>384728</v>
      </c>
      <c r="W13" s="65">
        <f t="shared" si="0"/>
        <v>13407</v>
      </c>
      <c r="X13" s="30">
        <f t="shared" si="1"/>
        <v>1340700</v>
      </c>
      <c r="Y13" s="97">
        <f t="shared" si="2"/>
        <v>1.3407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685</v>
      </c>
      <c r="R14" s="65" t="s">
        <v>685</v>
      </c>
      <c r="S14" s="60" t="s">
        <v>725</v>
      </c>
      <c r="T14" s="65">
        <v>100</v>
      </c>
      <c r="U14" s="30">
        <v>327018</v>
      </c>
      <c r="V14" s="30">
        <v>316675</v>
      </c>
      <c r="W14" s="65">
        <f t="shared" si="0"/>
        <v>10343</v>
      </c>
      <c r="X14" s="30">
        <f t="shared" si="1"/>
        <v>1034300</v>
      </c>
      <c r="Y14" s="97">
        <f t="shared" si="2"/>
        <v>1.0343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714</v>
      </c>
      <c r="P15" s="73">
        <v>4865179</v>
      </c>
      <c r="Q15" s="65" t="s">
        <v>685</v>
      </c>
      <c r="R15" s="65" t="s">
        <v>685</v>
      </c>
      <c r="S15" s="60" t="s">
        <v>725</v>
      </c>
      <c r="T15" s="65">
        <v>1000</v>
      </c>
      <c r="U15" s="30">
        <v>29063</v>
      </c>
      <c r="V15" s="30">
        <v>27091</v>
      </c>
      <c r="W15" s="65">
        <f t="shared" si="0"/>
        <v>1972</v>
      </c>
      <c r="X15" s="30">
        <f t="shared" si="1"/>
        <v>1972000</v>
      </c>
      <c r="Y15" s="97">
        <f t="shared" si="2"/>
        <v>1.972</v>
      </c>
      <c r="Z15" s="183"/>
      <c r="AA15" s="80"/>
      <c r="AB15" s="3" t="s">
        <v>670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673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3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401">
        <f>SUM(Y7:Y15)</f>
        <v>8.1858</v>
      </c>
      <c r="Z16" s="183"/>
      <c r="AA16" s="80"/>
      <c r="AB16" s="30" t="s">
        <v>593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595</v>
      </c>
      <c r="BM16" s="73" t="s">
        <v>594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10</v>
      </c>
      <c r="O17" s="64" t="s">
        <v>54</v>
      </c>
      <c r="P17" s="73">
        <v>4864973</v>
      </c>
      <c r="Q17" s="65" t="s">
        <v>685</v>
      </c>
      <c r="R17" s="65" t="s">
        <v>685</v>
      </c>
      <c r="S17" s="60" t="s">
        <v>725</v>
      </c>
      <c r="T17" s="65">
        <v>1000</v>
      </c>
      <c r="U17" s="30">
        <v>38745</v>
      </c>
      <c r="V17" s="30">
        <v>37993</v>
      </c>
      <c r="W17" s="65">
        <f>U17-V17</f>
        <v>752</v>
      </c>
      <c r="X17" s="30">
        <f>T17*W17</f>
        <v>752000</v>
      </c>
      <c r="Y17" s="97">
        <f>IF(S17="Kvarh(Lag)",X17/1000000,X17/1000)</f>
        <v>0.752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11</v>
      </c>
      <c r="O18" s="80" t="s">
        <v>55</v>
      </c>
      <c r="P18" s="73">
        <v>4864974</v>
      </c>
      <c r="Q18" s="30" t="s">
        <v>685</v>
      </c>
      <c r="R18" s="30" t="s">
        <v>685</v>
      </c>
      <c r="S18" s="60" t="s">
        <v>725</v>
      </c>
      <c r="T18" s="65">
        <v>1000</v>
      </c>
      <c r="U18" s="30">
        <v>39551</v>
      </c>
      <c r="V18" s="30">
        <v>38783</v>
      </c>
      <c r="W18" s="65">
        <f>U18-V18</f>
        <v>768</v>
      </c>
      <c r="X18" s="30">
        <f>T18*W18</f>
        <v>768000</v>
      </c>
      <c r="Y18" s="97">
        <f>IF(S18="Kvarh(Lag)",X18/1000000,X18/1000)</f>
        <v>0.768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12</v>
      </c>
      <c r="O19" s="64" t="s">
        <v>59</v>
      </c>
      <c r="P19" s="73">
        <v>4864975</v>
      </c>
      <c r="Q19" s="65" t="s">
        <v>685</v>
      </c>
      <c r="R19" s="65" t="s">
        <v>685</v>
      </c>
      <c r="S19" s="60" t="s">
        <v>725</v>
      </c>
      <c r="T19" s="65">
        <v>1000</v>
      </c>
      <c r="U19" s="30">
        <v>50392</v>
      </c>
      <c r="V19" s="30">
        <v>47986</v>
      </c>
      <c r="W19" s="65">
        <f>U19-V19</f>
        <v>2406</v>
      </c>
      <c r="X19" s="30">
        <f>T19*W19</f>
        <v>2406000</v>
      </c>
      <c r="Y19" s="97">
        <f>IF(S19="Kvarh(Lag)",X19/1000000,X19/1000)</f>
        <v>2.406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685</v>
      </c>
      <c r="R20" s="65" t="s">
        <v>685</v>
      </c>
      <c r="S20" s="60" t="s">
        <v>725</v>
      </c>
      <c r="T20" s="65">
        <v>1000</v>
      </c>
      <c r="U20" s="30">
        <v>47968</v>
      </c>
      <c r="V20" s="30">
        <v>45567</v>
      </c>
      <c r="W20" s="65">
        <f>U20-V20</f>
        <v>2401</v>
      </c>
      <c r="X20" s="30">
        <f>T20*W20</f>
        <v>2401000</v>
      </c>
      <c r="Y20" s="97">
        <f>IF(S20="Kvarh(Lag)",X20/1000000,X20/1000)</f>
        <v>2.401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50"/>
      <c r="B21" s="351" t="s">
        <v>772</v>
      </c>
      <c r="C21" s="352"/>
      <c r="D21" s="352"/>
      <c r="E21" s="352"/>
      <c r="F21" s="352"/>
      <c r="G21" s="352"/>
      <c r="H21" s="352"/>
      <c r="I21" s="352"/>
      <c r="J21" s="353"/>
      <c r="K21" s="353"/>
      <c r="L21" s="353"/>
      <c r="M21" s="354"/>
      <c r="N21" s="30"/>
      <c r="O21" s="213" t="s">
        <v>648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5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685</v>
      </c>
      <c r="R22" s="65" t="s">
        <v>685</v>
      </c>
      <c r="S22" s="60" t="s">
        <v>725</v>
      </c>
      <c r="T22" s="65">
        <v>1000</v>
      </c>
      <c r="U22" s="30">
        <v>285</v>
      </c>
      <c r="V22" s="30">
        <v>277</v>
      </c>
      <c r="W22" s="65">
        <f>U22-V22</f>
        <v>8</v>
      </c>
      <c r="X22" s="30">
        <f>T22*W22</f>
        <v>8000</v>
      </c>
      <c r="Y22" s="97">
        <f>IF(S22="Kvarh(Lag)",X22/1000000,X22/1000)</f>
        <v>0.008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646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5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685</v>
      </c>
      <c r="R23" s="65" t="s">
        <v>685</v>
      </c>
      <c r="S23" s="60" t="s">
        <v>725</v>
      </c>
      <c r="T23" s="65">
        <v>1000</v>
      </c>
      <c r="U23" s="30">
        <v>13527</v>
      </c>
      <c r="V23" s="30">
        <v>11378</v>
      </c>
      <c r="W23" s="65">
        <f>U23-V23</f>
        <v>2149</v>
      </c>
      <c r="X23" s="30">
        <f>T23*W23</f>
        <v>2149000</v>
      </c>
      <c r="Y23" s="97">
        <f>IF(S23="Kvarh(Lag)",X23/1000000,X23/1000)</f>
        <v>2.149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6"/>
      <c r="B24" s="257"/>
      <c r="C24" s="257"/>
      <c r="D24" s="257"/>
      <c r="E24" s="257"/>
      <c r="F24" s="257"/>
      <c r="G24" s="257"/>
      <c r="H24" s="257"/>
      <c r="I24" s="357"/>
      <c r="J24" s="358"/>
      <c r="K24" s="358"/>
      <c r="L24" s="358"/>
      <c r="M24" s="359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648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685</v>
      </c>
      <c r="R25" s="65" t="s">
        <v>685</v>
      </c>
      <c r="S25" s="60" t="s">
        <v>725</v>
      </c>
      <c r="T25" s="65">
        <v>1000</v>
      </c>
      <c r="U25" s="30">
        <v>5117</v>
      </c>
      <c r="V25" s="30">
        <v>4918</v>
      </c>
      <c r="W25" s="65">
        <f>U25-V25</f>
        <v>199</v>
      </c>
      <c r="X25" s="30">
        <f>T25*W25</f>
        <v>199000</v>
      </c>
      <c r="Y25" s="97">
        <f>IF(S25="Kvarh(Lag)",X25/1000000,X25/1000)</f>
        <v>0.199</v>
      </c>
      <c r="Z25" s="183"/>
      <c r="AA25" s="2"/>
      <c r="AB25" s="3" t="s">
        <v>649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650</v>
      </c>
      <c r="BM25" s="6" t="s">
        <v>651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6"/>
      <c r="B26" s="257"/>
      <c r="C26" s="257"/>
      <c r="D26" s="257"/>
      <c r="E26" s="257"/>
      <c r="F26" s="257"/>
      <c r="G26" s="257"/>
      <c r="H26" s="257"/>
      <c r="I26" s="357"/>
      <c r="J26" s="358"/>
      <c r="K26" s="358"/>
      <c r="L26" s="358"/>
      <c r="M26" s="359"/>
      <c r="N26" s="30">
        <v>16</v>
      </c>
      <c r="O26" s="64" t="s">
        <v>55</v>
      </c>
      <c r="P26" s="73">
        <v>4864970</v>
      </c>
      <c r="Q26" s="65" t="s">
        <v>685</v>
      </c>
      <c r="R26" s="65" t="s">
        <v>685</v>
      </c>
      <c r="S26" s="60" t="s">
        <v>725</v>
      </c>
      <c r="T26" s="65">
        <v>1000</v>
      </c>
      <c r="U26" s="30">
        <v>27253</v>
      </c>
      <c r="V26" s="30">
        <v>26161</v>
      </c>
      <c r="W26" s="65">
        <f>U26-V26</f>
        <v>1092</v>
      </c>
      <c r="X26" s="30">
        <f>T26*W26</f>
        <v>1092000</v>
      </c>
      <c r="Y26" s="97">
        <f>IF(S26="Kvarh(Lag)",X26/1000000,X26/1000)</f>
        <v>1.092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6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8"/>
      <c r="BC26" s="218"/>
      <c r="BD26" s="218"/>
      <c r="BE26" s="218"/>
      <c r="BF26" s="218"/>
      <c r="BG26" s="218"/>
      <c r="BH26" s="218"/>
      <c r="BI26" s="218"/>
      <c r="BJ26" s="224"/>
      <c r="BK26" s="224"/>
      <c r="BL26" s="224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6"/>
      <c r="B27" s="257"/>
      <c r="C27" s="257"/>
      <c r="D27" s="257"/>
      <c r="E27" s="257"/>
      <c r="F27" s="257"/>
      <c r="G27" s="257"/>
      <c r="H27" s="257"/>
      <c r="I27" s="357"/>
      <c r="J27" s="358"/>
      <c r="K27" s="358"/>
      <c r="L27" s="358"/>
      <c r="M27" s="359"/>
      <c r="N27" s="30">
        <v>17</v>
      </c>
      <c r="O27" s="64" t="s">
        <v>59</v>
      </c>
      <c r="P27" s="73">
        <v>4864971</v>
      </c>
      <c r="Q27" s="65" t="s">
        <v>685</v>
      </c>
      <c r="R27" s="65" t="s">
        <v>685</v>
      </c>
      <c r="S27" s="60" t="s">
        <v>725</v>
      </c>
      <c r="T27" s="65">
        <v>1000</v>
      </c>
      <c r="U27" s="30">
        <v>20551</v>
      </c>
      <c r="V27" s="30">
        <v>20280</v>
      </c>
      <c r="W27" s="65">
        <f>U27-V27</f>
        <v>271</v>
      </c>
      <c r="X27" s="30">
        <f>T27*W27</f>
        <v>271000</v>
      </c>
      <c r="Y27" s="97">
        <f>IF(S27="Kvarh(Lag)",X27/1000000,X27/1000)</f>
        <v>0.271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6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8"/>
      <c r="BC27" s="218"/>
      <c r="BD27" s="218"/>
      <c r="BE27" s="218"/>
      <c r="BF27" s="218"/>
      <c r="BG27" s="218"/>
      <c r="BH27" s="218"/>
      <c r="BI27" s="218"/>
      <c r="BJ27" s="224"/>
      <c r="BK27" s="224"/>
      <c r="BL27" s="224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7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685</v>
      </c>
      <c r="R28" s="30" t="s">
        <v>685</v>
      </c>
      <c r="S28" s="60" t="s">
        <v>725</v>
      </c>
      <c r="T28" s="65">
        <v>1000</v>
      </c>
      <c r="U28" s="30">
        <v>24427</v>
      </c>
      <c r="V28" s="30">
        <v>23350</v>
      </c>
      <c r="W28" s="65">
        <f>U28-V28</f>
        <v>1077</v>
      </c>
      <c r="X28" s="30">
        <f>T28*W28</f>
        <v>1077000</v>
      </c>
      <c r="Y28" s="97">
        <f>IF(S28="Kvarh(Lag)",X28/1000000,X28/1000)</f>
        <v>1.077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213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213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60" t="s">
        <v>197</v>
      </c>
      <c r="B31" s="361" t="s">
        <v>773</v>
      </c>
      <c r="C31" s="361"/>
      <c r="D31" s="361"/>
      <c r="E31" s="357"/>
      <c r="F31" s="357"/>
      <c r="G31" s="362">
        <f>$Y$113</f>
        <v>68.2733097921953</v>
      </c>
      <c r="H31" s="357" t="s">
        <v>774</v>
      </c>
      <c r="I31" s="284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685</v>
      </c>
      <c r="R31" s="65" t="s">
        <v>685</v>
      </c>
      <c r="S31" s="60" t="s">
        <v>725</v>
      </c>
      <c r="T31" s="65">
        <v>1000</v>
      </c>
      <c r="U31" s="30">
        <v>21839</v>
      </c>
      <c r="V31" s="30">
        <v>21149</v>
      </c>
      <c r="W31" s="65">
        <f>U31-V31</f>
        <v>690</v>
      </c>
      <c r="X31" s="30">
        <f>T31*W31</f>
        <v>690000</v>
      </c>
      <c r="Y31" s="97">
        <f>IF(S31="Kvarh(Lag)",X31/1000000,X31/1000)</f>
        <v>0.69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3"/>
      <c r="B32" s="364"/>
      <c r="C32" s="364"/>
      <c r="D32" s="364"/>
      <c r="E32" s="284"/>
      <c r="F32" s="284"/>
      <c r="G32" s="365"/>
      <c r="H32" s="284"/>
      <c r="I32" s="366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685</v>
      </c>
      <c r="R32" s="65" t="s">
        <v>685</v>
      </c>
      <c r="S32" s="60" t="s">
        <v>725</v>
      </c>
      <c r="T32" s="65">
        <v>1000</v>
      </c>
      <c r="U32" s="30">
        <v>23780</v>
      </c>
      <c r="V32" s="30">
        <v>23021</v>
      </c>
      <c r="W32" s="65">
        <f>U32-V32</f>
        <v>759</v>
      </c>
      <c r="X32" s="30">
        <f>T32*W32</f>
        <v>759000</v>
      </c>
      <c r="Y32" s="97">
        <f>IF(S32="Kvarh(Lag)",X32/1000000,X32/1000)</f>
        <v>0.759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7" t="s">
        <v>748</v>
      </c>
      <c r="B33" s="368" t="s">
        <v>775</v>
      </c>
      <c r="C33" s="368"/>
      <c r="D33" s="369"/>
      <c r="E33" s="284"/>
      <c r="F33" s="284"/>
      <c r="G33" s="370">
        <f>'STEPPED UP BY GENCO'!$I$61*-1</f>
        <v>-16.427101725</v>
      </c>
      <c r="H33" s="357" t="s">
        <v>774</v>
      </c>
      <c r="I33" s="366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7"/>
      <c r="B34" s="371"/>
      <c r="C34" s="371"/>
      <c r="D34" s="371"/>
      <c r="E34" s="284"/>
      <c r="F34" s="284"/>
      <c r="G34" s="365"/>
      <c r="H34" s="284"/>
      <c r="I34" s="284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685</v>
      </c>
      <c r="R34" s="30" t="s">
        <v>685</v>
      </c>
      <c r="S34" s="60" t="s">
        <v>725</v>
      </c>
      <c r="T34" s="65">
        <v>1000</v>
      </c>
      <c r="U34" s="30">
        <v>185030</v>
      </c>
      <c r="V34" s="30">
        <v>174684</v>
      </c>
      <c r="W34" s="65">
        <f>U34-V34</f>
        <v>10346</v>
      </c>
      <c r="X34" s="30">
        <f>T34*W34</f>
        <v>10346000</v>
      </c>
      <c r="Y34" s="97">
        <f>IF(S34="Kvarh(Lag)",X34/1000000,X34/1000)</f>
        <v>10.346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7"/>
      <c r="B35" s="372"/>
      <c r="C35" s="371"/>
      <c r="D35" s="371"/>
      <c r="E35" s="284"/>
      <c r="F35" s="284"/>
      <c r="G35" s="374"/>
      <c r="H35" s="284"/>
      <c r="I35" s="284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685</v>
      </c>
      <c r="R35" s="65" t="s">
        <v>685</v>
      </c>
      <c r="S35" s="60" t="s">
        <v>725</v>
      </c>
      <c r="T35" s="65">
        <v>1000</v>
      </c>
      <c r="U35" s="30">
        <v>179210</v>
      </c>
      <c r="V35" s="30">
        <v>171611</v>
      </c>
      <c r="W35" s="65">
        <f>U35-V35</f>
        <v>7599</v>
      </c>
      <c r="X35" s="30">
        <f>T35*W35</f>
        <v>7599000</v>
      </c>
      <c r="Y35" s="97">
        <f>IF(S35="Kvarh(Lag)",X35/1000000,X35/1000)</f>
        <v>7.599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3"/>
      <c r="B36" s="361"/>
      <c r="C36" s="357"/>
      <c r="D36" s="357"/>
      <c r="E36" s="357"/>
      <c r="F36" s="357"/>
      <c r="G36" s="374"/>
      <c r="H36" s="357"/>
      <c r="I36" s="358"/>
      <c r="J36" s="358"/>
      <c r="K36" s="358"/>
      <c r="L36" s="358"/>
      <c r="M36" s="359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5"/>
      <c r="B37" s="368"/>
      <c r="C37" s="368"/>
      <c r="D37" s="376"/>
      <c r="E37" s="357"/>
      <c r="F37" s="357"/>
      <c r="G37" s="377"/>
      <c r="H37" s="357"/>
      <c r="I37" s="68"/>
      <c r="J37" s="68"/>
      <c r="K37" s="68"/>
      <c r="L37" s="68"/>
      <c r="M37" s="173"/>
      <c r="N37" s="30"/>
      <c r="O37" s="213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8"/>
      <c r="B38" s="361"/>
      <c r="C38" s="357"/>
      <c r="D38" s="357"/>
      <c r="E38" s="357"/>
      <c r="F38" s="357"/>
      <c r="G38" s="379"/>
      <c r="H38" s="357"/>
      <c r="I38" s="358"/>
      <c r="J38" s="358"/>
      <c r="K38" s="358"/>
      <c r="L38" s="358"/>
      <c r="M38" s="359"/>
      <c r="N38" s="30">
        <v>23</v>
      </c>
      <c r="O38" s="64" t="s">
        <v>382</v>
      </c>
      <c r="P38" s="73">
        <v>4864964</v>
      </c>
      <c r="Q38" s="65" t="s">
        <v>685</v>
      </c>
      <c r="R38" s="65" t="s">
        <v>685</v>
      </c>
      <c r="S38" s="60" t="s">
        <v>725</v>
      </c>
      <c r="T38" s="65">
        <v>1000</v>
      </c>
      <c r="U38" s="30">
        <v>44174</v>
      </c>
      <c r="V38" s="30">
        <v>43530</v>
      </c>
      <c r="W38" s="65">
        <f aca="true" t="shared" si="7" ref="W38:W43">U38-V38</f>
        <v>644</v>
      </c>
      <c r="X38" s="30">
        <f aca="true" t="shared" si="8" ref="X38:X43">T38*W38</f>
        <v>644000</v>
      </c>
      <c r="Y38" s="97">
        <f aca="true" t="shared" si="9" ref="Y38:Y43">IF(S38="Kvarh(Lag)",X38/1000000,X38/1000)</f>
        <v>0.644</v>
      </c>
      <c r="Z38" s="183"/>
      <c r="AA38" s="41"/>
      <c r="AB38" s="26" t="s">
        <v>494</v>
      </c>
      <c r="AC38" s="42">
        <f t="shared" si="6"/>
        <v>3</v>
      </c>
      <c r="AD38" s="220">
        <f>NDPL!AC50</f>
        <v>3</v>
      </c>
      <c r="AE38" s="220">
        <f>NDPL!AD50</f>
        <v>0</v>
      </c>
      <c r="AF38" s="220">
        <f>NDPL!AE50</f>
        <v>0</v>
      </c>
      <c r="AG38" s="220">
        <f>NDPL!AF50</f>
        <v>0</v>
      </c>
      <c r="AH38" s="220">
        <f>NDPL!AG50</f>
        <v>0</v>
      </c>
      <c r="AI38" s="220">
        <f>NDPL!AH50</f>
        <v>0</v>
      </c>
      <c r="AJ38" s="220">
        <f>NDPL!AI50</f>
        <v>0</v>
      </c>
      <c r="AK38" s="220">
        <f>NDPL!AJ50</f>
        <v>0</v>
      </c>
      <c r="AL38" s="220">
        <f>NDPL!AK50</f>
        <v>0</v>
      </c>
      <c r="AM38" s="230">
        <f>NDPL!AL50</f>
        <v>0</v>
      </c>
      <c r="AN38" s="230">
        <f>NDPL!AM50</f>
        <v>0</v>
      </c>
      <c r="AO38" s="220">
        <f>NDPL!AN50</f>
        <v>0</v>
      </c>
      <c r="AP38" s="220">
        <f>NDPL!AO50</f>
        <v>0</v>
      </c>
      <c r="AQ38" s="220">
        <f>NDPL!AP50</f>
        <v>0</v>
      </c>
      <c r="AR38" s="230">
        <f>NDPL!AQ50</f>
        <v>0</v>
      </c>
      <c r="AS38" s="230">
        <f>NDPL!AR50</f>
        <v>0</v>
      </c>
      <c r="AT38" s="230">
        <f>NDPL!AS50</f>
        <v>0</v>
      </c>
      <c r="AU38" s="230">
        <f>NDPL!AT50</f>
        <v>0</v>
      </c>
      <c r="AV38" s="230">
        <f>NDPL!AU50</f>
        <v>0</v>
      </c>
      <c r="AW38" s="230">
        <f>NDPL!AV50</f>
        <v>0</v>
      </c>
      <c r="AX38" s="230">
        <f>NDPL!AW50</f>
        <v>0</v>
      </c>
      <c r="AY38" s="230">
        <f>NDPL!AX50</f>
        <v>0</v>
      </c>
      <c r="AZ38" s="230">
        <f>NDPL!AY50</f>
        <v>0</v>
      </c>
      <c r="BA38" s="230">
        <f>NDPL!AZ50</f>
        <v>0</v>
      </c>
      <c r="BB38" s="230">
        <f>NDPL!BA50</f>
        <v>0</v>
      </c>
      <c r="BC38" s="230">
        <f>NDPL!BB50</f>
        <v>0</v>
      </c>
      <c r="BD38" s="230">
        <f>NDPL!BC50</f>
        <v>0</v>
      </c>
      <c r="BE38" s="230">
        <f>NDPL!BD50</f>
        <v>0</v>
      </c>
      <c r="BF38" s="230">
        <f>NDPL!BE50</f>
        <v>0</v>
      </c>
      <c r="BG38" s="230">
        <f>NDPL!BF50</f>
        <v>0</v>
      </c>
      <c r="BH38" s="230">
        <f>NDPL!BG50</f>
        <v>0</v>
      </c>
      <c r="BI38" s="230">
        <f>NDPL!BH50</f>
        <v>3</v>
      </c>
      <c r="BJ38" s="219"/>
      <c r="BK38" s="26"/>
      <c r="BL38" s="219" t="s">
        <v>494</v>
      </c>
      <c r="BM38" s="271">
        <f>NDPL!BK50</f>
        <v>4864954</v>
      </c>
      <c r="BN38" s="218">
        <f>NDPL!BL50</f>
        <v>0</v>
      </c>
      <c r="BO38" s="218" t="str">
        <f>NDPL!BM50</f>
        <v>ELSTER</v>
      </c>
      <c r="BP38" s="218" t="str">
        <f>NDPL!BN50</f>
        <v>KWH</v>
      </c>
      <c r="BQ38" s="218">
        <f>NDPL!BO50</f>
        <v>66</v>
      </c>
      <c r="BR38" s="218">
        <f>NDPL!BP50</f>
        <v>66</v>
      </c>
      <c r="BS38" s="218">
        <f>NDPL!BQ50</f>
        <v>800</v>
      </c>
      <c r="BT38" s="218">
        <f>NDPL!BR50</f>
        <v>800</v>
      </c>
      <c r="BU38" s="218">
        <f>NDPL!BS50</f>
        <v>1000</v>
      </c>
      <c r="BV38" s="218">
        <f>NDPL!BT50</f>
        <v>1</v>
      </c>
      <c r="BW38" s="218">
        <f>NDPL!BU50</f>
        <v>1</v>
      </c>
      <c r="BX38" s="216">
        <f>NDPL!BV50</f>
        <v>1000</v>
      </c>
      <c r="BY38" s="216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80"/>
      <c r="B39" s="72"/>
      <c r="C39" s="72"/>
      <c r="D39" s="72"/>
      <c r="E39" s="72"/>
      <c r="F39" s="72"/>
      <c r="G39" s="381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685</v>
      </c>
      <c r="R39" s="65" t="s">
        <v>685</v>
      </c>
      <c r="S39" s="60" t="s">
        <v>725</v>
      </c>
      <c r="T39" s="65">
        <v>1000</v>
      </c>
      <c r="U39" s="30">
        <v>58593</v>
      </c>
      <c r="V39" s="30">
        <v>57831</v>
      </c>
      <c r="W39" s="65">
        <f t="shared" si="7"/>
        <v>762</v>
      </c>
      <c r="X39" s="30">
        <f t="shared" si="8"/>
        <v>762000</v>
      </c>
      <c r="Y39" s="97">
        <f t="shared" si="9"/>
        <v>0.762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8"/>
      <c r="C40" s="72"/>
      <c r="D40" s="72"/>
      <c r="E40" s="72"/>
      <c r="F40" s="257"/>
      <c r="G40" s="382"/>
      <c r="H40" s="361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685</v>
      </c>
      <c r="R40" s="65" t="s">
        <v>685</v>
      </c>
      <c r="S40" s="60" t="s">
        <v>725</v>
      </c>
      <c r="T40" s="65">
        <v>1000</v>
      </c>
      <c r="U40" s="30">
        <v>119096</v>
      </c>
      <c r="V40" s="30">
        <v>114399</v>
      </c>
      <c r="W40" s="65">
        <f t="shared" si="7"/>
        <v>4697</v>
      </c>
      <c r="X40" s="30">
        <f t="shared" si="8"/>
        <v>4697000</v>
      </c>
      <c r="Y40" s="97">
        <f t="shared" si="9"/>
        <v>4.697</v>
      </c>
      <c r="Z40" s="183"/>
      <c r="AA40" s="41"/>
      <c r="AB40" s="26" t="s">
        <v>495</v>
      </c>
      <c r="AC40" s="42">
        <f t="shared" si="6"/>
        <v>30</v>
      </c>
      <c r="AD40" s="220">
        <f>NDPL!AC52</f>
        <v>30</v>
      </c>
      <c r="AE40" s="220">
        <f>NDPL!AD52</f>
        <v>0</v>
      </c>
      <c r="AF40" s="220">
        <f>NDPL!AE52</f>
        <v>0</v>
      </c>
      <c r="AG40" s="220">
        <f>NDPL!AF52</f>
        <v>0</v>
      </c>
      <c r="AH40" s="220">
        <f>NDPL!AG52</f>
        <v>0</v>
      </c>
      <c r="AI40" s="220">
        <f>NDPL!AH52</f>
        <v>0</v>
      </c>
      <c r="AJ40" s="220">
        <f>NDPL!AI52</f>
        <v>0</v>
      </c>
      <c r="AK40" s="220">
        <f>NDPL!AJ52</f>
        <v>0</v>
      </c>
      <c r="AL40" s="220">
        <f>NDPL!AK52</f>
        <v>0</v>
      </c>
      <c r="AM40" s="230">
        <f>NDPL!AL52</f>
        <v>0</v>
      </c>
      <c r="AN40" s="230">
        <f>NDPL!AM52</f>
        <v>0</v>
      </c>
      <c r="AO40" s="220">
        <f>NDPL!AN52</f>
        <v>0</v>
      </c>
      <c r="AP40" s="220">
        <f>NDPL!AO52</f>
        <v>0</v>
      </c>
      <c r="AQ40" s="220">
        <f>NDPL!AP52</f>
        <v>0</v>
      </c>
      <c r="AR40" s="230">
        <f>NDPL!AQ52</f>
        <v>0</v>
      </c>
      <c r="AS40" s="230">
        <f>NDPL!AR52</f>
        <v>0</v>
      </c>
      <c r="AT40" s="230">
        <f>NDPL!AS52</f>
        <v>0</v>
      </c>
      <c r="AU40" s="230">
        <f>NDPL!AT52</f>
        <v>0</v>
      </c>
      <c r="AV40" s="230">
        <f>NDPL!AU52</f>
        <v>0</v>
      </c>
      <c r="AW40" s="230">
        <f>NDPL!AV52</f>
        <v>0</v>
      </c>
      <c r="AX40" s="230">
        <f>NDPL!AW52</f>
        <v>0</v>
      </c>
      <c r="AY40" s="230">
        <f>NDPL!AX52</f>
        <v>0</v>
      </c>
      <c r="AZ40" s="230">
        <f>NDPL!AY52</f>
        <v>0</v>
      </c>
      <c r="BA40" s="230">
        <f>NDPL!AZ52</f>
        <v>0</v>
      </c>
      <c r="BB40" s="230">
        <f>NDPL!BA52</f>
        <v>0</v>
      </c>
      <c r="BC40" s="230">
        <f>NDPL!BB52</f>
        <v>0</v>
      </c>
      <c r="BD40" s="230">
        <f>NDPL!BC52</f>
        <v>0</v>
      </c>
      <c r="BE40" s="230">
        <f>NDPL!BD52</f>
        <v>0</v>
      </c>
      <c r="BF40" s="230">
        <f>NDPL!BE52</f>
        <v>0</v>
      </c>
      <c r="BG40" s="230">
        <f>NDPL!BF52</f>
        <v>0</v>
      </c>
      <c r="BH40" s="230">
        <f>NDPL!BG52</f>
        <v>0</v>
      </c>
      <c r="BI40" s="230">
        <f>NDPL!BH52</f>
        <v>30</v>
      </c>
      <c r="BJ40" s="219"/>
      <c r="BK40" s="26"/>
      <c r="BL40" s="219" t="s">
        <v>495</v>
      </c>
      <c r="BM40" s="271">
        <f>NDPL!BK52</f>
        <v>4864955</v>
      </c>
      <c r="BN40" s="218">
        <f>NDPL!BL52</f>
        <v>0</v>
      </c>
      <c r="BO40" s="218" t="str">
        <f>NDPL!BM52</f>
        <v>ELSTER</v>
      </c>
      <c r="BP40" s="218" t="str">
        <f>NDPL!BN52</f>
        <v>KWH</v>
      </c>
      <c r="BQ40" s="218">
        <f>NDPL!BO52</f>
        <v>66</v>
      </c>
      <c r="BR40" s="218">
        <f>NDPL!BP52</f>
        <v>66</v>
      </c>
      <c r="BS40" s="218">
        <f>NDPL!BQ52</f>
        <v>800</v>
      </c>
      <c r="BT40" s="218">
        <f>NDPL!BR52</f>
        <v>800</v>
      </c>
      <c r="BU40" s="218">
        <f>NDPL!BS52</f>
        <v>1000</v>
      </c>
      <c r="BV40" s="218">
        <f>NDPL!BT52</f>
        <v>1</v>
      </c>
      <c r="BW40" s="218">
        <f>NDPL!BU52</f>
        <v>1</v>
      </c>
      <c r="BX40" s="216">
        <f>NDPL!BV52</f>
        <v>1000</v>
      </c>
      <c r="BY40" s="216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3"/>
      <c r="B41" s="72"/>
      <c r="C41" s="72"/>
      <c r="D41" s="72"/>
      <c r="E41" s="72"/>
      <c r="F41" s="72"/>
      <c r="G41" s="384"/>
      <c r="H41" s="257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685</v>
      </c>
      <c r="R41" s="30" t="s">
        <v>685</v>
      </c>
      <c r="S41" s="60" t="s">
        <v>725</v>
      </c>
      <c r="T41" s="65">
        <v>1000</v>
      </c>
      <c r="U41" s="30">
        <v>105287</v>
      </c>
      <c r="V41" s="30">
        <v>100721</v>
      </c>
      <c r="W41" s="65">
        <f t="shared" si="7"/>
        <v>4566</v>
      </c>
      <c r="X41" s="30">
        <f t="shared" si="8"/>
        <v>4566000</v>
      </c>
      <c r="Y41" s="97">
        <f t="shared" si="9"/>
        <v>4.566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9"/>
      <c r="B42" s="385"/>
      <c r="C42" s="371"/>
      <c r="D42" s="371"/>
      <c r="E42" s="357"/>
      <c r="F42" s="357"/>
      <c r="G42" s="386"/>
      <c r="H42" s="358"/>
      <c r="I42" s="387"/>
      <c r="J42" s="388"/>
      <c r="K42" s="358"/>
      <c r="L42" s="358"/>
      <c r="M42" s="359"/>
      <c r="N42" s="30">
        <v>27</v>
      </c>
      <c r="O42" s="64" t="s">
        <v>405</v>
      </c>
      <c r="P42" s="73">
        <v>4864906</v>
      </c>
      <c r="Q42" s="65" t="s">
        <v>685</v>
      </c>
      <c r="R42" s="65" t="s">
        <v>685</v>
      </c>
      <c r="S42" s="60" t="s">
        <v>725</v>
      </c>
      <c r="T42" s="65">
        <v>1000</v>
      </c>
      <c r="U42" s="30">
        <v>67127</v>
      </c>
      <c r="V42" s="30">
        <v>65075</v>
      </c>
      <c r="W42" s="65">
        <f t="shared" si="7"/>
        <v>2052</v>
      </c>
      <c r="X42" s="30">
        <f t="shared" si="8"/>
        <v>2052000</v>
      </c>
      <c r="Y42" s="97">
        <f t="shared" si="9"/>
        <v>2.052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9"/>
      <c r="B43" s="371"/>
      <c r="C43" s="371"/>
      <c r="D43" s="371"/>
      <c r="E43" s="138"/>
      <c r="F43" s="28"/>
      <c r="G43" s="384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685</v>
      </c>
      <c r="R43" s="65" t="s">
        <v>685</v>
      </c>
      <c r="S43" s="60" t="s">
        <v>725</v>
      </c>
      <c r="T43" s="65">
        <v>1000</v>
      </c>
      <c r="U43" s="30">
        <v>77569</v>
      </c>
      <c r="V43" s="30">
        <v>74863</v>
      </c>
      <c r="W43" s="65">
        <f t="shared" si="7"/>
        <v>2706</v>
      </c>
      <c r="X43" s="30">
        <f t="shared" si="8"/>
        <v>2706000</v>
      </c>
      <c r="Y43" s="97">
        <f t="shared" si="9"/>
        <v>2.706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9"/>
      <c r="B44" s="358"/>
      <c r="C44" s="358"/>
      <c r="D44" s="358"/>
      <c r="E44" s="358"/>
      <c r="F44" s="358"/>
      <c r="G44" s="191"/>
      <c r="H44" s="358"/>
      <c r="I44" s="358"/>
      <c r="J44" s="358"/>
      <c r="K44" s="358"/>
      <c r="L44" s="358"/>
      <c r="M44" s="359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90"/>
      <c r="B45" s="132"/>
      <c r="C45" s="132"/>
      <c r="D45" s="267"/>
      <c r="E45" s="267"/>
      <c r="F45" s="267"/>
      <c r="G45" s="267"/>
      <c r="H45" s="391"/>
      <c r="I45" s="267"/>
      <c r="J45" s="267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685</v>
      </c>
      <c r="R45" s="65" t="s">
        <v>685</v>
      </c>
      <c r="S45" s="60" t="s">
        <v>725</v>
      </c>
      <c r="T45" s="65">
        <v>1000</v>
      </c>
      <c r="U45" s="30">
        <v>50606</v>
      </c>
      <c r="V45" s="30">
        <v>48757</v>
      </c>
      <c r="W45" s="65">
        <f>U45-V45</f>
        <v>1849</v>
      </c>
      <c r="X45" s="30">
        <f>T45*W45</f>
        <v>1849000</v>
      </c>
      <c r="Y45" s="97">
        <f>IF(S45="Kvarh(Lag)",X45/1000000,X45/1000)</f>
        <v>1.849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2"/>
      <c r="B46" s="132"/>
      <c r="C46" s="132"/>
      <c r="D46" s="132"/>
      <c r="E46" s="132"/>
      <c r="F46" s="132"/>
      <c r="G46" s="393"/>
      <c r="H46" s="393"/>
      <c r="I46" s="393"/>
      <c r="J46" s="393"/>
      <c r="K46" s="393"/>
      <c r="L46" s="68"/>
      <c r="M46" s="173"/>
      <c r="N46" s="30">
        <v>30</v>
      </c>
      <c r="O46" s="64" t="s">
        <v>55</v>
      </c>
      <c r="P46" s="73">
        <v>4864989</v>
      </c>
      <c r="Q46" s="65" t="s">
        <v>685</v>
      </c>
      <c r="R46" s="65" t="s">
        <v>685</v>
      </c>
      <c r="S46" s="60" t="s">
        <v>725</v>
      </c>
      <c r="T46" s="65">
        <v>1000</v>
      </c>
      <c r="U46" s="30">
        <v>40598</v>
      </c>
      <c r="V46" s="30">
        <v>39768</v>
      </c>
      <c r="W46" s="65">
        <f>U46-V46</f>
        <v>830</v>
      </c>
      <c r="X46" s="30">
        <f>T46*W46</f>
        <v>830000</v>
      </c>
      <c r="Y46" s="97">
        <f>IF(S46="Kvarh(Lag)",X46/1000000,X46/1000)</f>
        <v>0.83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4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6"/>
      <c r="M47" s="359"/>
      <c r="N47" s="30"/>
      <c r="O47" s="213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7"/>
      <c r="B48" s="228"/>
      <c r="C48" s="228"/>
      <c r="D48" s="228"/>
      <c r="E48" s="228"/>
      <c r="F48" s="361" t="s">
        <v>294</v>
      </c>
      <c r="G48" s="362">
        <f>SUM(G31:G46)</f>
        <v>51.846208067195306</v>
      </c>
      <c r="H48" s="361" t="s">
        <v>774</v>
      </c>
      <c r="I48" s="228"/>
      <c r="J48" s="228"/>
      <c r="K48" s="228"/>
      <c r="L48" s="68"/>
      <c r="M48" s="173"/>
      <c r="N48" s="30">
        <v>31</v>
      </c>
      <c r="O48" s="64" t="s">
        <v>54</v>
      </c>
      <c r="P48" s="73">
        <v>4864966</v>
      </c>
      <c r="Q48" s="65" t="s">
        <v>685</v>
      </c>
      <c r="R48" s="65" t="s">
        <v>685</v>
      </c>
      <c r="S48" s="60" t="s">
        <v>725</v>
      </c>
      <c r="T48" s="65">
        <v>1000</v>
      </c>
      <c r="U48" s="30">
        <v>95194</v>
      </c>
      <c r="V48" s="30">
        <v>91681</v>
      </c>
      <c r="W48" s="65">
        <f>U48-V48</f>
        <v>3513</v>
      </c>
      <c r="X48" s="30">
        <f>T48*W48</f>
        <v>3513000</v>
      </c>
      <c r="Y48" s="97">
        <f>IF(S48="Kvarh(Lag)",X48/1000000,X48/1000)</f>
        <v>3.513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7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>
        <v>32</v>
      </c>
      <c r="O49" s="64" t="s">
        <v>55</v>
      </c>
      <c r="P49" s="73">
        <v>4864967</v>
      </c>
      <c r="Q49" s="65" t="s">
        <v>685</v>
      </c>
      <c r="R49" s="65" t="s">
        <v>685</v>
      </c>
      <c r="S49" s="60" t="s">
        <v>725</v>
      </c>
      <c r="T49" s="65">
        <v>1000</v>
      </c>
      <c r="U49" s="30">
        <v>86865</v>
      </c>
      <c r="V49" s="30">
        <v>82224</v>
      </c>
      <c r="W49" s="65">
        <f>U49-V49</f>
        <v>4641</v>
      </c>
      <c r="X49" s="30">
        <f>T49*W49</f>
        <v>4641000</v>
      </c>
      <c r="Y49" s="97">
        <f>IF(S49="Kvarh(Lag)",X49/1000000,X49/1000)</f>
        <v>4.641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58"/>
      <c r="M50" s="359"/>
      <c r="N50" s="30">
        <v>34</v>
      </c>
      <c r="O50" s="64" t="s">
        <v>59</v>
      </c>
      <c r="P50" s="73">
        <v>4865048</v>
      </c>
      <c r="Q50" s="65" t="s">
        <v>685</v>
      </c>
      <c r="R50" s="65" t="s">
        <v>685</v>
      </c>
      <c r="S50" s="60" t="s">
        <v>725</v>
      </c>
      <c r="T50" s="65">
        <v>1000</v>
      </c>
      <c r="U50" s="30">
        <v>53663</v>
      </c>
      <c r="V50" s="30">
        <v>51208</v>
      </c>
      <c r="W50" s="65">
        <f>U50-V50</f>
        <v>2455</v>
      </c>
      <c r="X50" s="30">
        <f>T50*W50</f>
        <v>2455000</v>
      </c>
      <c r="Y50" s="97">
        <f>IF(S50="Kvarh(Lag)",X50/1000000,X50/1000)</f>
        <v>2.455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58"/>
      <c r="M51" s="359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58"/>
      <c r="M52" s="359"/>
      <c r="N52" s="30">
        <v>35</v>
      </c>
      <c r="O52" s="64" t="s">
        <v>705</v>
      </c>
      <c r="P52" s="73">
        <v>4864951</v>
      </c>
      <c r="Q52" s="65" t="s">
        <v>685</v>
      </c>
      <c r="R52" s="65" t="s">
        <v>685</v>
      </c>
      <c r="S52" s="60" t="s">
        <v>725</v>
      </c>
      <c r="T52" s="65">
        <v>1000</v>
      </c>
      <c r="U52" s="65">
        <v>71496</v>
      </c>
      <c r="V52" s="65">
        <v>68494</v>
      </c>
      <c r="W52" s="65">
        <f>U52-V52</f>
        <v>3002</v>
      </c>
      <c r="X52" s="30">
        <f>T52*W52</f>
        <v>3002000</v>
      </c>
      <c r="Y52" s="97">
        <f>IF(S52="Kvarh(Lag)",X52/1000000,X52/1000)</f>
        <v>3.002</v>
      </c>
      <c r="Z52" s="286"/>
      <c r="AA52" s="287"/>
      <c r="AB52" s="222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3"/>
      <c r="AN52" s="223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4" t="s">
        <v>54</v>
      </c>
      <c r="BM52" s="74" t="s">
        <v>550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6" t="s">
        <v>551</v>
      </c>
      <c r="BZ52" s="26"/>
      <c r="CA52" s="225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58"/>
      <c r="M53" s="359"/>
      <c r="N53" s="30">
        <v>36</v>
      </c>
      <c r="O53" s="64" t="s">
        <v>706</v>
      </c>
      <c r="P53" s="73">
        <v>4864952</v>
      </c>
      <c r="Q53" s="65" t="s">
        <v>685</v>
      </c>
      <c r="R53" s="65" t="s">
        <v>685</v>
      </c>
      <c r="S53" s="60" t="s">
        <v>725</v>
      </c>
      <c r="T53" s="65">
        <v>1000</v>
      </c>
      <c r="U53" s="65">
        <v>46500</v>
      </c>
      <c r="V53" s="65">
        <v>44521</v>
      </c>
      <c r="W53" s="65">
        <f>U53-V53</f>
        <v>1979</v>
      </c>
      <c r="X53" s="30">
        <f>T53*W53</f>
        <v>1979000</v>
      </c>
      <c r="Y53" s="97">
        <f>IF(S53="Kvarh(Lag)",X53/1000000,X53/1000)</f>
        <v>1.979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58"/>
      <c r="M54" s="359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3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8"/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400"/>
      <c r="N56" s="30">
        <v>37</v>
      </c>
      <c r="O56" s="64" t="s">
        <v>351</v>
      </c>
      <c r="P56" s="73">
        <v>4864990</v>
      </c>
      <c r="Q56" s="65" t="s">
        <v>685</v>
      </c>
      <c r="R56" s="65" t="s">
        <v>685</v>
      </c>
      <c r="S56" s="60" t="s">
        <v>725</v>
      </c>
      <c r="T56" s="65">
        <v>1000</v>
      </c>
      <c r="U56" s="30">
        <v>54494</v>
      </c>
      <c r="V56" s="30">
        <v>52203</v>
      </c>
      <c r="W56" s="65">
        <f>U56-V56</f>
        <v>2291</v>
      </c>
      <c r="X56" s="30">
        <f>T56*W56</f>
        <v>2291000</v>
      </c>
      <c r="Y56" s="97">
        <f>IF(S56="Kvarh(Lag)",X56/1000000,X56/1000)</f>
        <v>2.291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715</v>
      </c>
      <c r="P57" s="73">
        <v>4864991</v>
      </c>
      <c r="Q57" s="65" t="s">
        <v>685</v>
      </c>
      <c r="R57" s="65" t="s">
        <v>685</v>
      </c>
      <c r="S57" s="60" t="s">
        <v>725</v>
      </c>
      <c r="T57" s="65">
        <v>1000</v>
      </c>
      <c r="U57" s="30">
        <v>52610</v>
      </c>
      <c r="V57" s="30">
        <v>51478</v>
      </c>
      <c r="W57" s="65">
        <f>U57-V57</f>
        <v>1132</v>
      </c>
      <c r="X57" s="30">
        <f>T57*W57</f>
        <v>1132000</v>
      </c>
      <c r="Y57" s="97">
        <f>IF(S57="Kvarh(Lag)",X57/1000000,X57/1000)</f>
        <v>1.132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685</v>
      </c>
      <c r="R59" s="65" t="s">
        <v>685</v>
      </c>
      <c r="S59" s="60" t="s">
        <v>725</v>
      </c>
      <c r="T59" s="65">
        <v>-100</v>
      </c>
      <c r="U59" s="30">
        <v>424067</v>
      </c>
      <c r="V59" s="30">
        <v>415351</v>
      </c>
      <c r="W59" s="65">
        <f>U59-V59</f>
        <v>8716</v>
      </c>
      <c r="X59" s="30">
        <f>T59*W59</f>
        <v>-871600</v>
      </c>
      <c r="Y59" s="97">
        <f>IF(S59="Kvarh(Lag)",X59/1000000,X59/1000)</f>
        <v>-0.8716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3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3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686</v>
      </c>
      <c r="BM61" s="73">
        <v>4864951</v>
      </c>
      <c r="BN61" s="65"/>
      <c r="BO61" s="65" t="s">
        <v>685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707</v>
      </c>
      <c r="P62" s="73">
        <v>4865134</v>
      </c>
      <c r="Q62" s="65" t="s">
        <v>685</v>
      </c>
      <c r="R62" s="65" t="s">
        <v>685</v>
      </c>
      <c r="S62" s="60" t="s">
        <v>725</v>
      </c>
      <c r="T62" s="65">
        <v>-100</v>
      </c>
      <c r="U62" s="65">
        <v>57545</v>
      </c>
      <c r="V62" s="65">
        <v>57147</v>
      </c>
      <c r="W62" s="65">
        <f>U62-V62</f>
        <v>398</v>
      </c>
      <c r="X62" s="30">
        <f>T62*W62</f>
        <v>-39800</v>
      </c>
      <c r="Y62" s="97">
        <f>IF(S62="Kvarh(Lag)",X62/1000000,X62/1000)</f>
        <v>-0.0398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687</v>
      </c>
      <c r="BM62" s="73">
        <v>4864952</v>
      </c>
      <c r="BN62" s="65"/>
      <c r="BO62" s="65" t="s">
        <v>685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708</v>
      </c>
      <c r="P63" s="73">
        <v>4865135</v>
      </c>
      <c r="Q63" s="30" t="s">
        <v>685</v>
      </c>
      <c r="R63" s="30" t="s">
        <v>685</v>
      </c>
      <c r="S63" s="60" t="s">
        <v>725</v>
      </c>
      <c r="T63" s="65">
        <v>-100</v>
      </c>
      <c r="U63" s="30">
        <v>28167</v>
      </c>
      <c r="V63" s="30">
        <v>27364</v>
      </c>
      <c r="W63" s="65">
        <f>U63-V63</f>
        <v>803</v>
      </c>
      <c r="X63" s="30">
        <f>T63*W63</f>
        <v>-80300</v>
      </c>
      <c r="Y63" s="97">
        <f>IF(S63="Kvarh(Lag)",X63/1000000,X63/1000)</f>
        <v>-0.0803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716</v>
      </c>
      <c r="P64" s="73">
        <v>4864804</v>
      </c>
      <c r="Q64" s="65" t="s">
        <v>685</v>
      </c>
      <c r="R64" s="65" t="s">
        <v>685</v>
      </c>
      <c r="S64" s="60" t="s">
        <v>725</v>
      </c>
      <c r="T64" s="65">
        <v>-100</v>
      </c>
      <c r="U64" s="3">
        <v>538</v>
      </c>
      <c r="V64" s="3">
        <v>538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6"/>
      <c r="B65" s="190"/>
      <c r="C65" s="190"/>
      <c r="D65" s="190"/>
      <c r="E65" s="190"/>
      <c r="F65" s="190"/>
      <c r="G65" s="190"/>
      <c r="H65" s="227"/>
      <c r="I65" s="228"/>
      <c r="J65" s="228"/>
      <c r="K65" s="228"/>
      <c r="L65" s="68"/>
      <c r="M65" s="68"/>
      <c r="N65" s="30">
        <v>43</v>
      </c>
      <c r="O65" s="64" t="s">
        <v>717</v>
      </c>
      <c r="P65" s="73">
        <v>4865163</v>
      </c>
      <c r="Q65" s="65" t="s">
        <v>685</v>
      </c>
      <c r="R65" s="65" t="s">
        <v>685</v>
      </c>
      <c r="S65" s="60" t="s">
        <v>725</v>
      </c>
      <c r="T65" s="65">
        <v>-100</v>
      </c>
      <c r="U65" s="3">
        <v>1294</v>
      </c>
      <c r="V65" s="3">
        <v>1294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552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4"/>
      <c r="BK65" s="224"/>
      <c r="BL65" s="219" t="s">
        <v>552</v>
      </c>
      <c r="BM65" s="217" t="s">
        <v>553</v>
      </c>
      <c r="BN65" s="218">
        <v>0</v>
      </c>
      <c r="BO65" s="218" t="s">
        <v>167</v>
      </c>
      <c r="BP65" s="218" t="s">
        <v>143</v>
      </c>
      <c r="BQ65" s="218">
        <v>66</v>
      </c>
      <c r="BR65" s="218">
        <v>66</v>
      </c>
      <c r="BS65" s="218">
        <v>1000</v>
      </c>
      <c r="BT65" s="218">
        <v>1000</v>
      </c>
      <c r="BU65" s="218">
        <v>1</v>
      </c>
      <c r="BV65" s="218">
        <v>1</v>
      </c>
      <c r="BW65" s="216">
        <f>(BR65/BQ65)*(BT65/BS65)</f>
        <v>1</v>
      </c>
      <c r="BX65" s="216">
        <f>BU65*BV65*BW65</f>
        <v>1</v>
      </c>
      <c r="BY65" s="218" t="s">
        <v>554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4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4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4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685</v>
      </c>
      <c r="R68" s="65" t="s">
        <v>685</v>
      </c>
      <c r="S68" s="60" t="s">
        <v>725</v>
      </c>
      <c r="T68" s="65">
        <v>-100</v>
      </c>
      <c r="U68" s="30">
        <v>797002</v>
      </c>
      <c r="V68" s="30">
        <v>781446</v>
      </c>
      <c r="W68" s="65">
        <f>U68-V68</f>
        <v>15556</v>
      </c>
      <c r="X68" s="30">
        <f>T68*W68</f>
        <v>-1555600</v>
      </c>
      <c r="Y68" s="97">
        <f>IF(S68="Kvarh(Lag)",X68/1000000,X68/1000)</f>
        <v>-1.5556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4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 t="s">
        <v>685</v>
      </c>
      <c r="R69" s="65" t="s">
        <v>685</v>
      </c>
      <c r="S69" s="60" t="s">
        <v>725</v>
      </c>
      <c r="T69" s="65">
        <v>-100</v>
      </c>
      <c r="U69" s="30">
        <v>443547</v>
      </c>
      <c r="V69" s="30">
        <v>443547</v>
      </c>
      <c r="W69" s="65">
        <f>U69-V69</f>
        <v>0</v>
      </c>
      <c r="X69" s="30">
        <f>T69*W69</f>
        <v>0</v>
      </c>
      <c r="Y69" s="97">
        <f>IF(S69="Kvarh(Lag)",X69/1000000,X69/1000)</f>
        <v>0</v>
      </c>
      <c r="Z69" s="183" t="s">
        <v>830</v>
      </c>
      <c r="AA69" s="7"/>
      <c r="AB69" s="3" t="s">
        <v>525</v>
      </c>
      <c r="AC69" s="62" t="e">
        <f>MES!#REF!</f>
        <v>#REF!</v>
      </c>
      <c r="AD69" s="62" t="e">
        <f>MES!#REF!</f>
        <v>#REF!</v>
      </c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 t="s">
        <v>525</v>
      </c>
      <c r="BM69" s="6" t="s">
        <v>531</v>
      </c>
      <c r="BN69" s="4" t="s">
        <v>132</v>
      </c>
      <c r="BO69" s="4" t="s">
        <v>167</v>
      </c>
      <c r="BP69" s="4" t="s">
        <v>143</v>
      </c>
      <c r="BQ69" s="4">
        <v>33</v>
      </c>
      <c r="BR69" s="4">
        <v>33</v>
      </c>
      <c r="BS69" s="4">
        <v>300</v>
      </c>
      <c r="BT69" s="4">
        <v>600</v>
      </c>
      <c r="BU69" s="4">
        <v>1</v>
      </c>
      <c r="BV69" s="4">
        <v>1</v>
      </c>
      <c r="BW69" s="3">
        <f>(BR69/BQ69)*(BT69/BS69)</f>
        <v>2</v>
      </c>
      <c r="BX69" s="3">
        <f>BU69*BV69*BW69</f>
        <v>2</v>
      </c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4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/>
      <c r="O70" s="64" t="s">
        <v>154</v>
      </c>
      <c r="P70" s="73">
        <v>4864852</v>
      </c>
      <c r="Q70" s="65"/>
      <c r="R70" s="65" t="s">
        <v>685</v>
      </c>
      <c r="S70" s="60" t="s">
        <v>725</v>
      </c>
      <c r="T70" s="65">
        <v>-1000</v>
      </c>
      <c r="U70" s="30">
        <v>1741</v>
      </c>
      <c r="V70" s="30">
        <v>1516</v>
      </c>
      <c r="W70" s="65">
        <f>U70-V70</f>
        <v>225</v>
      </c>
      <c r="X70" s="30">
        <f>T70*W70</f>
        <v>-225000</v>
      </c>
      <c r="Y70" s="97">
        <f>IF(S70="Kvarh(Lag)",X70/1000000,X70/1000)</f>
        <v>-0.225</v>
      </c>
      <c r="Z70" s="183"/>
      <c r="AA70" s="7"/>
      <c r="AB70" s="3"/>
      <c r="AC70" s="62"/>
      <c r="AD70" s="62"/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38"/>
      <c r="BM70" s="6"/>
      <c r="BN70" s="4"/>
      <c r="BO70" s="4"/>
      <c r="BP70" s="4"/>
      <c r="BQ70" s="4"/>
      <c r="BR70" s="4"/>
      <c r="BS70" s="4"/>
      <c r="BT70" s="4"/>
      <c r="BU70" s="4"/>
      <c r="BV70" s="4"/>
      <c r="BW70" s="3"/>
      <c r="BX70" s="3"/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15" customFormat="1" ht="9.75" customHeight="1">
      <c r="A71" s="168"/>
      <c r="B71" s="234"/>
      <c r="C71" s="28"/>
      <c r="D71" s="28"/>
      <c r="E71" s="28"/>
      <c r="F71" s="28"/>
      <c r="G71" s="28"/>
      <c r="H71" s="28"/>
      <c r="I71" s="28"/>
      <c r="J71" s="28"/>
      <c r="K71" s="138"/>
      <c r="L71" s="28"/>
      <c r="M71" s="28"/>
      <c r="N71" s="30">
        <v>46</v>
      </c>
      <c r="O71" s="64" t="s">
        <v>155</v>
      </c>
      <c r="P71" s="73">
        <v>4865142</v>
      </c>
      <c r="Q71" s="65" t="s">
        <v>685</v>
      </c>
      <c r="R71" s="65" t="s">
        <v>685</v>
      </c>
      <c r="S71" s="60" t="s">
        <v>725</v>
      </c>
      <c r="T71" s="65">
        <v>-100</v>
      </c>
      <c r="U71" s="30">
        <v>701744</v>
      </c>
      <c r="V71" s="30">
        <v>680723</v>
      </c>
      <c r="W71" s="65">
        <f>U71-V71</f>
        <v>21021</v>
      </c>
      <c r="X71" s="30">
        <f>T71*W71</f>
        <v>-2102100</v>
      </c>
      <c r="Y71" s="97">
        <f>IF(S71="Kvarh(Lag)",X71/1000000,X71/10000000)</f>
        <v>-2.1021</v>
      </c>
      <c r="Z71" s="183"/>
      <c r="AA71" s="7"/>
      <c r="AB71" s="3" t="s">
        <v>527</v>
      </c>
      <c r="AC71" s="62">
        <f>MES!AF17</f>
        <v>0</v>
      </c>
      <c r="AD71" s="62">
        <f>MES!AE17</f>
        <v>0</v>
      </c>
      <c r="AE71" s="3"/>
      <c r="AF71" s="3"/>
      <c r="AG71" s="14"/>
      <c r="AH71" s="14"/>
      <c r="AI71" s="14"/>
      <c r="AJ71" s="14"/>
      <c r="AK71" s="14"/>
      <c r="AL71" s="14"/>
      <c r="AM71" s="165"/>
      <c r="AN71" s="165"/>
      <c r="AO71" s="3"/>
      <c r="AP71" s="3"/>
      <c r="AQ71" s="8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282" t="str">
        <f>MES!AN17</f>
        <v>KHYBER LANE-1 -IMP</v>
      </c>
      <c r="BM71" s="62">
        <f>MES!AO17</f>
        <v>107073</v>
      </c>
      <c r="BN71" s="62" t="str">
        <f>MES!AP17</f>
        <v>MES</v>
      </c>
      <c r="BO71" s="62" t="str">
        <f>MES!AQ17</f>
        <v>DA</v>
      </c>
      <c r="BP71" s="62" t="str">
        <f>MES!AR17</f>
        <v>MWH</v>
      </c>
      <c r="BQ71" s="62">
        <f>MES!AS17</f>
        <v>66</v>
      </c>
      <c r="BR71" s="62">
        <f>MES!AT17</f>
        <v>33</v>
      </c>
      <c r="BS71" s="62">
        <f>MES!AU17</f>
        <v>1000</v>
      </c>
      <c r="BT71" s="62">
        <f>MES!AV17</f>
        <v>400</v>
      </c>
      <c r="BU71" s="62">
        <f>MES!AW17</f>
        <v>1</v>
      </c>
      <c r="BV71" s="62">
        <f>MES!AX17</f>
        <v>1</v>
      </c>
      <c r="BW71" s="62">
        <f>MES!AY17</f>
        <v>0.2</v>
      </c>
      <c r="BX71" s="62">
        <f>MES!AZ17</f>
        <v>0.2</v>
      </c>
      <c r="BY71" s="30"/>
      <c r="BZ71" s="3"/>
      <c r="CA71" s="12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2"/>
      <c r="DG71" s="2"/>
      <c r="DH71" s="2"/>
      <c r="DI71" s="2"/>
    </row>
    <row r="72" spans="1:113" s="39" customFormat="1" ht="9.75" customHeight="1">
      <c r="A72" s="253"/>
      <c r="B72" s="283"/>
      <c r="C72" s="68"/>
      <c r="D72" s="68"/>
      <c r="E72" s="68"/>
      <c r="F72" s="68"/>
      <c r="G72" s="68"/>
      <c r="H72" s="68"/>
      <c r="I72" s="68"/>
      <c r="J72" s="68"/>
      <c r="K72" s="284"/>
      <c r="L72" s="68"/>
      <c r="M72" s="68"/>
      <c r="N72" s="30"/>
      <c r="O72" s="213" t="s">
        <v>107</v>
      </c>
      <c r="P72" s="73"/>
      <c r="Q72" s="65"/>
      <c r="R72" s="65"/>
      <c r="S72" s="65"/>
      <c r="T72" s="65"/>
      <c r="U72" s="30"/>
      <c r="V72" s="30"/>
      <c r="W72" s="65"/>
      <c r="X72" s="30"/>
      <c r="Y72" s="71"/>
      <c r="Z72" s="80"/>
      <c r="AA72" s="221"/>
      <c r="AB72" s="26" t="s">
        <v>527</v>
      </c>
      <c r="AC72" s="220" t="e">
        <f>MES!#REF!</f>
        <v>#REF!</v>
      </c>
      <c r="AD72" s="220" t="e">
        <f>MES!#REF!</f>
        <v>#REF!</v>
      </c>
      <c r="AE72" s="26"/>
      <c r="AF72" s="26"/>
      <c r="AG72" s="69"/>
      <c r="AH72" s="69"/>
      <c r="AI72" s="69"/>
      <c r="AJ72" s="69"/>
      <c r="AK72" s="69"/>
      <c r="AL72" s="69"/>
      <c r="AM72" s="223"/>
      <c r="AN72" s="223"/>
      <c r="AO72" s="26"/>
      <c r="AP72" s="26"/>
      <c r="AQ72" s="22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285" t="e">
        <f>MES!#REF!</f>
        <v>#REF!</v>
      </c>
      <c r="BM72" s="279" t="e">
        <f>MES!#REF!</f>
        <v>#REF!</v>
      </c>
      <c r="BN72" s="230" t="e">
        <f>MES!#REF!</f>
        <v>#REF!</v>
      </c>
      <c r="BO72" s="230" t="e">
        <f>MES!#REF!</f>
        <v>#REF!</v>
      </c>
      <c r="BP72" s="230" t="e">
        <f>MES!#REF!</f>
        <v>#REF!</v>
      </c>
      <c r="BQ72" s="230" t="e">
        <f>MES!#REF!</f>
        <v>#REF!</v>
      </c>
      <c r="BR72" s="230" t="e">
        <f>MES!#REF!</f>
        <v>#REF!</v>
      </c>
      <c r="BS72" s="230" t="e">
        <f>MES!#REF!</f>
        <v>#REF!</v>
      </c>
      <c r="BT72" s="230" t="e">
        <f>MES!#REF!</f>
        <v>#REF!</v>
      </c>
      <c r="BU72" s="230" t="e">
        <f>MES!#REF!</f>
        <v>#REF!</v>
      </c>
      <c r="BV72" s="230" t="e">
        <f>MES!#REF!</f>
        <v>#REF!</v>
      </c>
      <c r="BW72" s="220" t="e">
        <f>MES!#REF!</f>
        <v>#REF!</v>
      </c>
      <c r="BX72" s="220" t="e">
        <f>MES!#REF!</f>
        <v>#REF!</v>
      </c>
      <c r="BY72" s="216"/>
      <c r="BZ72" s="26"/>
      <c r="CA72" s="225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1"/>
      <c r="DG72" s="41"/>
      <c r="DH72" s="41"/>
      <c r="DI72" s="41"/>
    </row>
    <row r="73" spans="1:113" s="15" customFormat="1" ht="9.75" customHeight="1">
      <c r="A73" s="168"/>
      <c r="B73" s="234"/>
      <c r="C73" s="28"/>
      <c r="D73" s="28"/>
      <c r="E73" s="28"/>
      <c r="F73" s="28"/>
      <c r="G73" s="28"/>
      <c r="H73" s="28"/>
      <c r="I73" s="28"/>
      <c r="J73" s="28"/>
      <c r="K73" s="138"/>
      <c r="L73" s="28"/>
      <c r="M73" s="28"/>
      <c r="N73" s="30">
        <v>47</v>
      </c>
      <c r="O73" s="64" t="s">
        <v>164</v>
      </c>
      <c r="P73" s="73">
        <v>4865093</v>
      </c>
      <c r="Q73" s="65" t="s">
        <v>685</v>
      </c>
      <c r="R73" s="65" t="s">
        <v>685</v>
      </c>
      <c r="S73" s="60" t="s">
        <v>725</v>
      </c>
      <c r="T73" s="65">
        <v>-100</v>
      </c>
      <c r="U73" s="30">
        <v>136943</v>
      </c>
      <c r="V73" s="30">
        <v>131289</v>
      </c>
      <c r="W73" s="65">
        <f>U73-V73</f>
        <v>5654</v>
      </c>
      <c r="X73" s="30">
        <f>T73*W73</f>
        <v>-565400</v>
      </c>
      <c r="Y73" s="97">
        <f>IF(S73="Kvarh(Lag)",X73/1000000,X73/1000)</f>
        <v>-0.5654</v>
      </c>
      <c r="Z73" s="80"/>
      <c r="AA73" s="7"/>
      <c r="AB73" s="3" t="s">
        <v>528</v>
      </c>
      <c r="AC73" s="62" t="e">
        <f>MES!#REF!</f>
        <v>#REF!</v>
      </c>
      <c r="AD73" s="62" t="e">
        <f>MES!#REF!</f>
        <v>#REF!</v>
      </c>
      <c r="AE73" s="3"/>
      <c r="AF73" s="3"/>
      <c r="AG73" s="14"/>
      <c r="AH73" s="14"/>
      <c r="AI73" s="14"/>
      <c r="AJ73" s="14"/>
      <c r="AK73" s="14"/>
      <c r="AL73" s="14"/>
      <c r="AM73" s="165"/>
      <c r="AN73" s="165"/>
      <c r="AO73" s="3"/>
      <c r="AP73" s="3"/>
      <c r="AQ73" s="8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61" t="e">
        <f>MES!#REF!</f>
        <v>#REF!</v>
      </c>
      <c r="BM73" s="251" t="e">
        <f>MES!#REF!</f>
        <v>#REF!</v>
      </c>
      <c r="BN73" s="63" t="e">
        <f>MES!#REF!</f>
        <v>#REF!</v>
      </c>
      <c r="BO73" s="63" t="e">
        <f>MES!#REF!</f>
        <v>#REF!</v>
      </c>
      <c r="BP73" s="63" t="e">
        <f>MES!#REF!</f>
        <v>#REF!</v>
      </c>
      <c r="BQ73" s="63" t="e">
        <f>MES!#REF!</f>
        <v>#REF!</v>
      </c>
      <c r="BR73" s="63" t="e">
        <f>MES!#REF!</f>
        <v>#REF!</v>
      </c>
      <c r="BS73" s="63" t="e">
        <f>MES!#REF!</f>
        <v>#REF!</v>
      </c>
      <c r="BT73" s="63" t="e">
        <f>MES!#REF!</f>
        <v>#REF!</v>
      </c>
      <c r="BU73" s="63" t="e">
        <f>MES!#REF!</f>
        <v>#REF!</v>
      </c>
      <c r="BV73" s="63" t="e">
        <f>MES!#REF!</f>
        <v>#REF!</v>
      </c>
      <c r="BW73" s="62" t="e">
        <f>MES!#REF!</f>
        <v>#REF!</v>
      </c>
      <c r="BX73" s="62" t="e">
        <f>MES!#REF!</f>
        <v>#REF!</v>
      </c>
      <c r="BY73" s="30"/>
      <c r="BZ73" s="3"/>
      <c r="CA73" s="12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2"/>
      <c r="DG73" s="2"/>
      <c r="DH73" s="2"/>
      <c r="DI73" s="2"/>
    </row>
    <row r="74" spans="1:113" s="39" customFormat="1" ht="9.75" customHeight="1">
      <c r="A74" s="253"/>
      <c r="B74" s="283"/>
      <c r="C74" s="68"/>
      <c r="D74" s="68"/>
      <c r="E74" s="68"/>
      <c r="F74" s="68"/>
      <c r="G74" s="68"/>
      <c r="H74" s="68"/>
      <c r="I74" s="68"/>
      <c r="J74" s="68"/>
      <c r="K74" s="284"/>
      <c r="L74" s="68"/>
      <c r="M74" s="68"/>
      <c r="N74" s="30">
        <v>48</v>
      </c>
      <c r="O74" s="64" t="s">
        <v>165</v>
      </c>
      <c r="P74" s="73">
        <v>4865094</v>
      </c>
      <c r="Q74" s="65" t="s">
        <v>685</v>
      </c>
      <c r="R74" s="65" t="s">
        <v>685</v>
      </c>
      <c r="S74" s="60" t="s">
        <v>725</v>
      </c>
      <c r="T74" s="65">
        <v>-100</v>
      </c>
      <c r="U74" s="30">
        <v>149118</v>
      </c>
      <c r="V74" s="30">
        <v>141314</v>
      </c>
      <c r="W74" s="65">
        <f>U74-V74</f>
        <v>7804</v>
      </c>
      <c r="X74" s="30">
        <f>T74*W74</f>
        <v>-780400</v>
      </c>
      <c r="Y74" s="97">
        <f>IF(S74="Kvarh(Lag)",X74/1000000,X74/1000)</f>
        <v>-0.7804</v>
      </c>
      <c r="Z74" s="80"/>
      <c r="AA74" s="221"/>
      <c r="AB74" s="26" t="s">
        <v>528</v>
      </c>
      <c r="AC74" s="220" t="e">
        <f>MES!#REF!</f>
        <v>#REF!</v>
      </c>
      <c r="AD74" s="220" t="e">
        <f>MES!#REF!</f>
        <v>#REF!</v>
      </c>
      <c r="AE74" s="26"/>
      <c r="AF74" s="26"/>
      <c r="AG74" s="69"/>
      <c r="AH74" s="69"/>
      <c r="AI74" s="69"/>
      <c r="AJ74" s="69"/>
      <c r="AK74" s="69"/>
      <c r="AL74" s="69"/>
      <c r="AM74" s="223"/>
      <c r="AN74" s="223"/>
      <c r="AO74" s="26"/>
      <c r="AP74" s="26"/>
      <c r="AQ74" s="22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285" t="e">
        <f>MES!#REF!</f>
        <v>#REF!</v>
      </c>
      <c r="BM74" s="279" t="e">
        <f>MES!#REF!</f>
        <v>#REF!</v>
      </c>
      <c r="BN74" s="230" t="e">
        <f>MES!#REF!</f>
        <v>#REF!</v>
      </c>
      <c r="BO74" s="230" t="e">
        <f>MES!#REF!</f>
        <v>#REF!</v>
      </c>
      <c r="BP74" s="230" t="e">
        <f>MES!#REF!</f>
        <v>#REF!</v>
      </c>
      <c r="BQ74" s="230" t="e">
        <f>MES!#REF!</f>
        <v>#REF!</v>
      </c>
      <c r="BR74" s="230" t="e">
        <f>MES!#REF!</f>
        <v>#REF!</v>
      </c>
      <c r="BS74" s="230" t="e">
        <f>MES!#REF!</f>
        <v>#REF!</v>
      </c>
      <c r="BT74" s="230" t="e">
        <f>MES!#REF!</f>
        <v>#REF!</v>
      </c>
      <c r="BU74" s="230" t="e">
        <f>MES!#REF!</f>
        <v>#REF!</v>
      </c>
      <c r="BV74" s="230" t="e">
        <f>MES!#REF!</f>
        <v>#REF!</v>
      </c>
      <c r="BW74" s="220" t="e">
        <f>MES!#REF!</f>
        <v>#REF!</v>
      </c>
      <c r="BX74" s="220" t="e">
        <f>MES!#REF!</f>
        <v>#REF!</v>
      </c>
      <c r="BY74" s="216"/>
      <c r="BZ74" s="26"/>
      <c r="CA74" s="225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1"/>
      <c r="DG74" s="41"/>
      <c r="DH74" s="41"/>
      <c r="DI74" s="41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2"/>
      <c r="L75" s="28"/>
      <c r="M75" s="28"/>
      <c r="N75" s="30">
        <v>49</v>
      </c>
      <c r="O75" s="64" t="s">
        <v>718</v>
      </c>
      <c r="P75" s="73">
        <v>4865144</v>
      </c>
      <c r="Q75" s="65" t="s">
        <v>685</v>
      </c>
      <c r="R75" s="65" t="s">
        <v>685</v>
      </c>
      <c r="S75" s="60" t="s">
        <v>725</v>
      </c>
      <c r="T75" s="65">
        <v>-100</v>
      </c>
      <c r="U75" s="30">
        <v>395746</v>
      </c>
      <c r="V75" s="30">
        <v>383085</v>
      </c>
      <c r="W75" s="65">
        <f>U75-V75</f>
        <v>12661</v>
      </c>
      <c r="X75" s="30">
        <f>T75*W75</f>
        <v>-1266100</v>
      </c>
      <c r="Y75" s="97">
        <f>IF(S75="Kvarh(Lag)",X75/1000000,X75/1000)</f>
        <v>-1.2661</v>
      </c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514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5"/>
      <c r="H76" s="28"/>
      <c r="I76" s="28"/>
      <c r="J76" s="28"/>
      <c r="K76" s="252"/>
      <c r="L76" s="28"/>
      <c r="M76" s="28"/>
      <c r="N76" s="30"/>
      <c r="O76" s="213" t="s">
        <v>587</v>
      </c>
      <c r="P76" s="73"/>
      <c r="Q76" s="65"/>
      <c r="R76" s="65"/>
      <c r="S76" s="65"/>
      <c r="T76" s="65"/>
      <c r="U76" s="30"/>
      <c r="V76" s="30"/>
      <c r="W76" s="65"/>
      <c r="X76" s="30"/>
      <c r="Y76" s="71"/>
      <c r="Z76" s="183"/>
      <c r="AA76" s="2"/>
      <c r="AB76" s="64" t="s">
        <v>514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515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50</v>
      </c>
      <c r="O77" s="64" t="s">
        <v>640</v>
      </c>
      <c r="P77" s="73">
        <v>4864792</v>
      </c>
      <c r="Q77" s="65" t="s">
        <v>685</v>
      </c>
      <c r="R77" s="65" t="s">
        <v>685</v>
      </c>
      <c r="S77" s="60" t="s">
        <v>725</v>
      </c>
      <c r="T77" s="65">
        <v>100</v>
      </c>
      <c r="U77" s="30">
        <v>278699</v>
      </c>
      <c r="V77" s="30">
        <v>250442</v>
      </c>
      <c r="W77" s="65">
        <f>U77-V77</f>
        <v>28257</v>
      </c>
      <c r="X77" s="30">
        <f>T77*W77</f>
        <v>2825700</v>
      </c>
      <c r="Y77" s="97">
        <f>IF(S77="Kvarh(Lag)",X77/1000000,X77/1000)</f>
        <v>2.8257</v>
      </c>
      <c r="Z77" s="183"/>
      <c r="AA77" s="2"/>
      <c r="AB77" s="64" t="s">
        <v>539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539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>
        <v>51</v>
      </c>
      <c r="O78" s="64" t="s">
        <v>722</v>
      </c>
      <c r="P78" s="73">
        <v>4864792</v>
      </c>
      <c r="Q78" s="65" t="s">
        <v>685</v>
      </c>
      <c r="R78" s="65" t="s">
        <v>685</v>
      </c>
      <c r="S78" s="60" t="s">
        <v>725</v>
      </c>
      <c r="T78" s="65">
        <v>-100</v>
      </c>
      <c r="U78" s="30">
        <v>38375</v>
      </c>
      <c r="V78" s="30">
        <v>37845</v>
      </c>
      <c r="W78" s="65">
        <f>U78-V78</f>
        <v>530</v>
      </c>
      <c r="X78" s="30">
        <f>T78*W78</f>
        <v>-53000</v>
      </c>
      <c r="Y78" s="97">
        <f>IF(S78="Kvarh(Lag)",X78/1000000,X78/1000)</f>
        <v>-0.053</v>
      </c>
      <c r="Z78" s="183"/>
      <c r="AA78" s="2"/>
      <c r="AB78" s="64" t="s">
        <v>542</v>
      </c>
      <c r="AC78" s="4" t="e">
        <f>BI78</f>
        <v>#REF!</v>
      </c>
      <c r="AD78" s="62" t="e">
        <f>BYPL!#REF!</f>
        <v>#REF!</v>
      </c>
      <c r="AE78" s="62" t="e">
        <f>BYPL!#REF!</f>
        <v>#REF!</v>
      </c>
      <c r="AF78" s="62" t="e">
        <f>BYPL!#REF!</f>
        <v>#REF!</v>
      </c>
      <c r="AG78" s="62" t="e">
        <f>BYPL!#REF!</f>
        <v>#REF!</v>
      </c>
      <c r="AH78" s="62" t="e">
        <f>BYPL!#REF!</f>
        <v>#REF!</v>
      </c>
      <c r="AI78" s="62" t="e">
        <f>BYPL!#REF!</f>
        <v>#REF!</v>
      </c>
      <c r="AJ78" s="62" t="e">
        <f>BYPL!#REF!</f>
        <v>#REF!</v>
      </c>
      <c r="AK78" s="62" t="e">
        <f>BYPL!#REF!</f>
        <v>#REF!</v>
      </c>
      <c r="AL78" s="62" t="e">
        <f>BYPL!#REF!</f>
        <v>#REF!</v>
      </c>
      <c r="AM78" s="63" t="e">
        <f>BYPL!#REF!</f>
        <v>#REF!</v>
      </c>
      <c r="AN78" s="63" t="e">
        <f>BYPL!#REF!</f>
        <v>#REF!</v>
      </c>
      <c r="AO78" s="62" t="e">
        <f>BYPL!#REF!</f>
        <v>#REF!</v>
      </c>
      <c r="AP78" s="62" t="e">
        <f>BYPL!#REF!</f>
        <v>#REF!</v>
      </c>
      <c r="AQ78" s="62" t="e">
        <f>BYPL!#REF!</f>
        <v>#REF!</v>
      </c>
      <c r="AR78" s="63" t="e">
        <f>BYPL!#REF!</f>
        <v>#REF!</v>
      </c>
      <c r="AS78" s="63" t="e">
        <f>BYPL!#REF!</f>
        <v>#REF!</v>
      </c>
      <c r="AT78" s="63" t="e">
        <f>BYPL!#REF!</f>
        <v>#REF!</v>
      </c>
      <c r="AU78" s="63" t="e">
        <f>BYPL!#REF!</f>
        <v>#REF!</v>
      </c>
      <c r="AV78" s="63" t="e">
        <f>BYPL!#REF!</f>
        <v>#REF!</v>
      </c>
      <c r="AW78" s="63" t="e">
        <f>BYPL!#REF!</f>
        <v>#REF!</v>
      </c>
      <c r="AX78" s="63" t="e">
        <f>BYPL!#REF!</f>
        <v>#REF!</v>
      </c>
      <c r="AY78" s="63" t="e">
        <f>BYPL!#REF!</f>
        <v>#REF!</v>
      </c>
      <c r="AZ78" s="63" t="e">
        <f>BYPL!#REF!</f>
        <v>#REF!</v>
      </c>
      <c r="BA78" s="63" t="e">
        <f>BYPL!#REF!</f>
        <v>#REF!</v>
      </c>
      <c r="BB78" s="63" t="e">
        <f>BYPL!#REF!</f>
        <v>#REF!</v>
      </c>
      <c r="BC78" s="63" t="e">
        <f>BYPL!#REF!</f>
        <v>#REF!</v>
      </c>
      <c r="BD78" s="63" t="e">
        <f>BYPL!#REF!</f>
        <v>#REF!</v>
      </c>
      <c r="BE78" s="63" t="e">
        <f>BYPL!#REF!</f>
        <v>#REF!</v>
      </c>
      <c r="BF78" s="63" t="e">
        <f>BYPL!#REF!</f>
        <v>#REF!</v>
      </c>
      <c r="BG78" s="63" t="e">
        <f>BYPL!#REF!</f>
        <v>#REF!</v>
      </c>
      <c r="BH78" s="63" t="e">
        <f>BYPL!#REF!</f>
        <v>#REF!</v>
      </c>
      <c r="BI78" s="63" t="e">
        <f>BYPL!#REF!</f>
        <v>#REF!</v>
      </c>
      <c r="BJ78" s="38"/>
      <c r="BK78" s="38"/>
      <c r="BL78" s="64" t="s">
        <v>542</v>
      </c>
      <c r="BM78" s="73" t="e">
        <f>BYPL!#REF!</f>
        <v>#REF!</v>
      </c>
      <c r="BN78" s="65" t="e">
        <f>BYPL!#REF!</f>
        <v>#REF!</v>
      </c>
      <c r="BO78" s="65" t="e">
        <f>BYPL!#REF!</f>
        <v>#REF!</v>
      </c>
      <c r="BP78" s="65" t="e">
        <f>BYPL!#REF!</f>
        <v>#REF!</v>
      </c>
      <c r="BQ78" s="65" t="e">
        <f>BYPL!#REF!</f>
        <v>#REF!</v>
      </c>
      <c r="BR78" s="65" t="e">
        <f>BYPL!#REF!</f>
        <v>#REF!</v>
      </c>
      <c r="BS78" s="65" t="e">
        <f>BYPL!#REF!</f>
        <v>#REF!</v>
      </c>
      <c r="BT78" s="65" t="e">
        <f>BYPL!#REF!</f>
        <v>#REF!</v>
      </c>
      <c r="BU78" s="65" t="e">
        <f>BYPL!#REF!</f>
        <v>#REF!</v>
      </c>
      <c r="BV78" s="65" t="e">
        <f>BYPL!#REF!</f>
        <v>#REF!</v>
      </c>
      <c r="BW78" s="65" t="e">
        <f>BYPL!#REF!</f>
        <v>#REF!</v>
      </c>
      <c r="BX78" s="65" t="e">
        <f>BYPL!#REF!</f>
        <v>#REF!</v>
      </c>
      <c r="BY78" s="65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:113" s="15" customFormat="1" ht="9.75" customHeight="1">
      <c r="A79" s="16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95" t="s">
        <v>182</v>
      </c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182</v>
      </c>
      <c r="AC79" s="3"/>
      <c r="AD79" s="3"/>
      <c r="AE79" s="3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3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65" t="s">
        <v>182</v>
      </c>
      <c r="BM79" s="73"/>
      <c r="BN79" s="65"/>
      <c r="BO79" s="65"/>
      <c r="BP79" s="65"/>
      <c r="BQ79" s="65"/>
      <c r="BR79" s="65"/>
      <c r="BS79" s="65"/>
      <c r="BT79" s="65"/>
      <c r="BU79" s="65"/>
      <c r="BV79" s="65"/>
      <c r="BW79" s="30"/>
      <c r="BX79" s="30"/>
      <c r="BY79" s="30"/>
      <c r="BZ79" s="3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 t="s">
        <v>257</v>
      </c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 t="s">
        <v>156</v>
      </c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95"/>
      <c r="P89" s="73"/>
      <c r="Q89" s="30"/>
      <c r="R89" s="30"/>
      <c r="S89" s="30"/>
      <c r="T89" s="65"/>
      <c r="U89" s="30"/>
      <c r="V89" s="30"/>
      <c r="W89" s="30"/>
      <c r="X89" s="30"/>
      <c r="Y89" s="71"/>
      <c r="Z89" s="183"/>
      <c r="AA89" s="7"/>
      <c r="AB89" s="8"/>
      <c r="AC89" s="3"/>
      <c r="AD89" s="3"/>
      <c r="AE89" s="14"/>
      <c r="AF89" s="3"/>
      <c r="AG89" s="14"/>
      <c r="AH89" s="14"/>
      <c r="AI89" s="14"/>
      <c r="AJ89" s="14"/>
      <c r="AK89" s="14"/>
      <c r="AL89" s="14"/>
      <c r="AM89" s="165"/>
      <c r="AN89" s="165"/>
      <c r="AO89" s="3"/>
      <c r="AP89" s="3"/>
      <c r="AQ89" s="8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83"/>
      <c r="BM89" s="73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45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/>
      <c r="O90" s="213" t="s">
        <v>156</v>
      </c>
      <c r="P90" s="73"/>
      <c r="Q90" s="65"/>
      <c r="R90" s="65"/>
      <c r="S90" s="65"/>
      <c r="T90" s="65"/>
      <c r="U90" s="30"/>
      <c r="V90" s="30"/>
      <c r="W90" s="65"/>
      <c r="X90" s="30"/>
      <c r="Y90" s="71"/>
      <c r="Z90" s="207"/>
      <c r="AA90" s="2">
        <v>43</v>
      </c>
      <c r="AB90" s="3" t="s">
        <v>157</v>
      </c>
      <c r="AC90" s="62">
        <f>NDMC!AC37</f>
        <v>239038</v>
      </c>
      <c r="AD90" s="62">
        <f>NDMC!AD37</f>
        <v>232538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239038</v>
      </c>
      <c r="BJ90" s="3"/>
      <c r="BK90" s="3"/>
      <c r="BL90" s="30" t="str">
        <f>NDMC!BK37</f>
        <v>TRANSFORMER-2</v>
      </c>
      <c r="BM90" s="73" t="str">
        <f>NDMC!BL37</f>
        <v>DVB-315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800</v>
      </c>
      <c r="BT90" s="30">
        <f>NDMC!BS37</f>
        <v>300</v>
      </c>
      <c r="BU90" s="30">
        <f>NDMC!BT37</f>
        <v>1</v>
      </c>
      <c r="BV90" s="30">
        <f>NDMC!BU37</f>
        <v>1</v>
      </c>
      <c r="BW90" s="30">
        <f>NDMC!BV37</f>
        <v>0.375</v>
      </c>
      <c r="BX90" s="30">
        <f>NDMC!BW37</f>
        <v>0.375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52</v>
      </c>
      <c r="O91" s="64" t="s">
        <v>157</v>
      </c>
      <c r="P91" s="73">
        <v>4865132</v>
      </c>
      <c r="Q91" s="65" t="e">
        <v>#REF!</v>
      </c>
      <c r="R91" s="65" t="s">
        <v>685</v>
      </c>
      <c r="S91" s="60" t="s">
        <v>725</v>
      </c>
      <c r="T91" s="65">
        <v>-100</v>
      </c>
      <c r="U91" s="30">
        <v>732504</v>
      </c>
      <c r="V91" s="30">
        <v>708765</v>
      </c>
      <c r="W91" s="65">
        <f>U91-V91</f>
        <v>23739</v>
      </c>
      <c r="X91" s="30">
        <f>T91*W91</f>
        <v>-2373900</v>
      </c>
      <c r="Y91" s="97">
        <f>IF(S91="Kvarh(Lag)",X91/1000000,X91/1000)</f>
        <v>-2.3739</v>
      </c>
      <c r="Z91" s="207"/>
      <c r="AA91" s="2">
        <v>44</v>
      </c>
      <c r="AB91" s="3" t="s">
        <v>158</v>
      </c>
      <c r="AC91" s="62">
        <f>NDMC!AC38</f>
        <v>50754.9</v>
      </c>
      <c r="AD91" s="62">
        <f>NDMC!AD38</f>
        <v>48437.1</v>
      </c>
      <c r="AE91" s="62">
        <f>NDMC!AE38</f>
        <v>0</v>
      </c>
      <c r="AF91" s="62">
        <f>NDMC!AF38</f>
        <v>0</v>
      </c>
      <c r="AG91" s="62">
        <f>NDMC!AG38</f>
        <v>0</v>
      </c>
      <c r="AH91" s="62">
        <f>NDMC!AH38</f>
        <v>0</v>
      </c>
      <c r="AI91" s="62">
        <f>NDMC!AI38</f>
        <v>0</v>
      </c>
      <c r="AJ91" s="62">
        <f>NDMC!AJ38</f>
        <v>0</v>
      </c>
      <c r="AK91" s="62">
        <f>NDMC!AK38</f>
        <v>0</v>
      </c>
      <c r="AL91" s="62">
        <f>NDMC!AL38</f>
        <v>0</v>
      </c>
      <c r="AM91" s="62">
        <f>NDMC!AM38</f>
        <v>0</v>
      </c>
      <c r="AN91" s="62">
        <f>NDMC!AN38</f>
        <v>0</v>
      </c>
      <c r="AO91" s="62">
        <f>NDMC!AO38</f>
        <v>0</v>
      </c>
      <c r="AP91" s="62">
        <f>NDMC!AP38</f>
        <v>0</v>
      </c>
      <c r="AQ91" s="62">
        <f>NDMC!AQ38</f>
        <v>0</v>
      </c>
      <c r="AR91" s="62">
        <f>NDMC!AR38</f>
        <v>0</v>
      </c>
      <c r="AS91" s="62">
        <f>NDMC!AS38</f>
        <v>0</v>
      </c>
      <c r="AT91" s="62">
        <f>NDMC!AT38</f>
        <v>0</v>
      </c>
      <c r="AU91" s="62">
        <f>NDMC!AU38</f>
        <v>0</v>
      </c>
      <c r="AV91" s="62">
        <f>NDMC!AV38</f>
        <v>0</v>
      </c>
      <c r="AW91" s="62">
        <f>NDMC!AW38</f>
        <v>0</v>
      </c>
      <c r="AX91" s="62">
        <f>NDMC!AX38</f>
        <v>0</v>
      </c>
      <c r="AY91" s="62">
        <f>NDMC!AY38</f>
        <v>0</v>
      </c>
      <c r="AZ91" s="62">
        <f>NDMC!AZ38</f>
        <v>0</v>
      </c>
      <c r="BA91" s="62">
        <f>NDMC!BA38</f>
        <v>0</v>
      </c>
      <c r="BB91" s="62">
        <f>NDMC!BB38</f>
        <v>0</v>
      </c>
      <c r="BC91" s="62">
        <f>NDMC!BC38</f>
        <v>0</v>
      </c>
      <c r="BD91" s="62">
        <f>NDMC!BD38</f>
        <v>0</v>
      </c>
      <c r="BE91" s="62">
        <f>NDMC!BE38</f>
        <v>0</v>
      </c>
      <c r="BF91" s="62">
        <f>NDMC!BF38</f>
        <v>0</v>
      </c>
      <c r="BG91" s="62">
        <f>NDMC!BG38</f>
        <v>0</v>
      </c>
      <c r="BH91" s="62">
        <f>NDMC!BH38</f>
        <v>0</v>
      </c>
      <c r="BI91" s="62">
        <f>NDMC!BI38</f>
        <v>50754.9</v>
      </c>
      <c r="BJ91" s="3"/>
      <c r="BK91" s="3"/>
      <c r="BL91" s="30" t="str">
        <f>NDMC!BK38</f>
        <v>TRANSFORMER-3</v>
      </c>
      <c r="BM91" s="73" t="str">
        <f>NDMC!BL38</f>
        <v>DVB-581</v>
      </c>
      <c r="BN91" s="30">
        <f>NDMC!BM38</f>
        <v>0</v>
      </c>
      <c r="BO91" s="30" t="str">
        <f>NDMC!BN38</f>
        <v>Secure</v>
      </c>
      <c r="BP91" s="30" t="str">
        <f>NDMC!BO38</f>
        <v>MWH</v>
      </c>
      <c r="BQ91" s="30">
        <f>NDMC!BP38</f>
        <v>33</v>
      </c>
      <c r="BR91" s="30">
        <f>NDMC!BQ38</f>
        <v>33</v>
      </c>
      <c r="BS91" s="30">
        <f>NDMC!BR38</f>
        <v>300</v>
      </c>
      <c r="BT91" s="30">
        <f>NDMC!BS38</f>
        <v>400</v>
      </c>
      <c r="BU91" s="30">
        <f>NDMC!BT38</f>
        <v>1</v>
      </c>
      <c r="BV91" s="30">
        <f>NDMC!BU38</f>
        <v>1</v>
      </c>
      <c r="BW91" s="30">
        <f>NDMC!BV38</f>
        <v>1.3333333333333333</v>
      </c>
      <c r="BX91" s="30">
        <f>NDMC!BW38</f>
        <v>1.3333333333333333</v>
      </c>
      <c r="BY91" s="204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>
        <v>53</v>
      </c>
      <c r="O92" s="80" t="s">
        <v>158</v>
      </c>
      <c r="P92" s="73">
        <v>4864803</v>
      </c>
      <c r="Q92" s="30" t="e">
        <v>#REF!</v>
      </c>
      <c r="R92" s="30" t="s">
        <v>685</v>
      </c>
      <c r="S92" s="60" t="s">
        <v>725</v>
      </c>
      <c r="T92" s="65">
        <v>-100</v>
      </c>
      <c r="U92" s="30">
        <v>475436</v>
      </c>
      <c r="V92" s="30">
        <v>458018</v>
      </c>
      <c r="W92" s="65">
        <f>U92-V92</f>
        <v>17418</v>
      </c>
      <c r="X92" s="30">
        <f>T92*W92</f>
        <v>-1741800</v>
      </c>
      <c r="Y92" s="97">
        <f>IF(S92="Kvarh(Lag)",X92/1000000,X92/1000)</f>
        <v>-1.7418</v>
      </c>
      <c r="Z92" s="183"/>
      <c r="AA92" s="7"/>
      <c r="AB92" s="8" t="s">
        <v>159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83" t="s">
        <v>159</v>
      </c>
      <c r="BM92" s="73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45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113" s="15" customFormat="1" ht="9.75" customHeight="1">
      <c r="N93" s="30"/>
      <c r="O93" s="64" t="s">
        <v>159</v>
      </c>
      <c r="P93" s="73"/>
      <c r="Q93" s="65"/>
      <c r="R93" s="65"/>
      <c r="S93" s="65"/>
      <c r="T93" s="65"/>
      <c r="U93" s="30"/>
      <c r="V93" s="30"/>
      <c r="W93" s="65"/>
      <c r="X93" s="30"/>
      <c r="Y93" s="71"/>
      <c r="Z93" s="207"/>
      <c r="AA93" s="2">
        <v>45</v>
      </c>
      <c r="AB93" s="3" t="s">
        <v>160</v>
      </c>
      <c r="AC93" s="62">
        <f>NDMC!AC41</f>
        <v>130731.3</v>
      </c>
      <c r="AD93" s="62">
        <f>NDMC!AD41</f>
        <v>127633.4</v>
      </c>
      <c r="AE93" s="62">
        <f>NDMC!AE41</f>
        <v>0</v>
      </c>
      <c r="AF93" s="62">
        <f>NDMC!AF41</f>
        <v>0</v>
      </c>
      <c r="AG93" s="62">
        <f>NDMC!AG41</f>
        <v>0</v>
      </c>
      <c r="AH93" s="62">
        <f>NDMC!AH41</f>
        <v>0</v>
      </c>
      <c r="AI93" s="62">
        <f>NDMC!AI41</f>
        <v>0</v>
      </c>
      <c r="AJ93" s="62">
        <f>NDMC!AJ41</f>
        <v>0</v>
      </c>
      <c r="AK93" s="62">
        <f>NDMC!AK41</f>
        <v>0</v>
      </c>
      <c r="AL93" s="62">
        <f>NDMC!AL41</f>
        <v>0</v>
      </c>
      <c r="AM93" s="62">
        <f>NDMC!AM41</f>
        <v>0</v>
      </c>
      <c r="AN93" s="62">
        <f>NDMC!AN41</f>
        <v>0</v>
      </c>
      <c r="AO93" s="62">
        <f>NDMC!AO41</f>
        <v>0</v>
      </c>
      <c r="AP93" s="62">
        <f>NDMC!AP41</f>
        <v>0</v>
      </c>
      <c r="AQ93" s="62">
        <f>NDMC!AQ41</f>
        <v>0</v>
      </c>
      <c r="AR93" s="62">
        <f>NDMC!AR41</f>
        <v>0</v>
      </c>
      <c r="AS93" s="62">
        <f>NDMC!AS41</f>
        <v>0</v>
      </c>
      <c r="AT93" s="62">
        <f>NDMC!AT41</f>
        <v>0</v>
      </c>
      <c r="AU93" s="62">
        <f>NDMC!AU41</f>
        <v>0</v>
      </c>
      <c r="AV93" s="62">
        <f>NDMC!AV41</f>
        <v>0</v>
      </c>
      <c r="AW93" s="62">
        <f>NDMC!AW41</f>
        <v>0</v>
      </c>
      <c r="AX93" s="62">
        <f>NDMC!AX41</f>
        <v>0</v>
      </c>
      <c r="AY93" s="62">
        <f>NDMC!AY41</f>
        <v>0</v>
      </c>
      <c r="AZ93" s="62">
        <f>NDMC!AZ41</f>
        <v>0</v>
      </c>
      <c r="BA93" s="62">
        <f>NDMC!BA41</f>
        <v>0</v>
      </c>
      <c r="BB93" s="62">
        <f>NDMC!BB41</f>
        <v>0</v>
      </c>
      <c r="BC93" s="62">
        <f>NDMC!BC41</f>
        <v>0</v>
      </c>
      <c r="BD93" s="62">
        <f>NDMC!BD41</f>
        <v>0</v>
      </c>
      <c r="BE93" s="62">
        <f>NDMC!BE41</f>
        <v>0</v>
      </c>
      <c r="BF93" s="62">
        <f>NDMC!BF41</f>
        <v>0</v>
      </c>
      <c r="BG93" s="62">
        <f>NDMC!BG41</f>
        <v>0</v>
      </c>
      <c r="BH93" s="62">
        <f>NDMC!BH41</f>
        <v>0</v>
      </c>
      <c r="BI93" s="62">
        <f>NDMC!BI41</f>
        <v>130731.3</v>
      </c>
      <c r="BJ93" s="3"/>
      <c r="BK93" s="3"/>
      <c r="BL93" s="30" t="str">
        <f>NDMC!BK41</f>
        <v>TR(10MVA)KILOKRI#2</v>
      </c>
      <c r="BM93" s="73" t="str">
        <f>NDMC!BL41</f>
        <v>DVB-354</v>
      </c>
      <c r="BN93" s="30">
        <f>NDMC!BM41</f>
        <v>0</v>
      </c>
      <c r="BO93" s="30" t="str">
        <f>NDMC!BN41</f>
        <v>Secure</v>
      </c>
      <c r="BP93" s="30" t="str">
        <f>NDMC!BO41</f>
        <v>MWH</v>
      </c>
      <c r="BQ93" s="30">
        <f>NDMC!BP41</f>
        <v>33</v>
      </c>
      <c r="BR93" s="30">
        <f>NDMC!BQ41</f>
        <v>33</v>
      </c>
      <c r="BS93" s="30">
        <f>NDMC!BR41</f>
        <v>300</v>
      </c>
      <c r="BT93" s="30">
        <f>NDMC!BS41</f>
        <v>300</v>
      </c>
      <c r="BU93" s="30">
        <f>NDMC!BT41</f>
        <v>1</v>
      </c>
      <c r="BV93" s="30">
        <f>NDMC!BU41</f>
        <v>1</v>
      </c>
      <c r="BW93" s="30">
        <f>NDMC!BV41</f>
        <v>1</v>
      </c>
      <c r="BX93" s="30">
        <f>NDMC!BW41</f>
        <v>1</v>
      </c>
      <c r="BY93" s="204"/>
      <c r="BZ93" s="2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2"/>
      <c r="DG93" s="2"/>
      <c r="DH93" s="2"/>
      <c r="DI93" s="2"/>
    </row>
    <row r="94" spans="14:77" ht="9.75" customHeight="1">
      <c r="N94" s="30">
        <v>54</v>
      </c>
      <c r="O94" s="95" t="s">
        <v>160</v>
      </c>
      <c r="P94" s="73">
        <v>4865133</v>
      </c>
      <c r="Q94" s="30" t="e">
        <v>#REF!</v>
      </c>
      <c r="R94" s="30" t="s">
        <v>685</v>
      </c>
      <c r="S94" s="60" t="s">
        <v>725</v>
      </c>
      <c r="T94" s="65">
        <v>-100</v>
      </c>
      <c r="U94" s="30">
        <v>372523</v>
      </c>
      <c r="V94" s="30">
        <v>364253</v>
      </c>
      <c r="W94" s="65">
        <f>U94-V94</f>
        <v>8270</v>
      </c>
      <c r="X94" s="30">
        <f>T94*W94</f>
        <v>-827000</v>
      </c>
      <c r="Y94" s="97">
        <f>IF(S94="Kvarh(Lag)",X94/1000000,X94/1000)</f>
        <v>-0.827</v>
      </c>
      <c r="Z94" s="183"/>
      <c r="AA94" s="7"/>
      <c r="AB94" s="8" t="s">
        <v>258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BL94" s="83" t="s">
        <v>161</v>
      </c>
      <c r="BM94" s="73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45"/>
    </row>
    <row r="95" spans="14:77" ht="9.75" customHeight="1">
      <c r="N95" s="30"/>
      <c r="O95" s="95" t="s">
        <v>161</v>
      </c>
      <c r="P95" s="73"/>
      <c r="Q95" s="30"/>
      <c r="R95" s="30"/>
      <c r="S95" s="65"/>
      <c r="T95" s="65"/>
      <c r="U95" s="30"/>
      <c r="V95" s="30"/>
      <c r="W95" s="30"/>
      <c r="X95" s="30"/>
      <c r="Y95" s="71"/>
      <c r="Z95" s="30"/>
      <c r="AA95" s="2"/>
      <c r="AB95" s="3" t="s">
        <v>162</v>
      </c>
      <c r="AC95" s="62">
        <f>NDMC!AC43</f>
        <v>10347.3</v>
      </c>
      <c r="AD95" s="62">
        <f>NDMC!AD43</f>
        <v>10107.4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10347.3</v>
      </c>
      <c r="BL95" s="30" t="str">
        <f>NDMC!BK43</f>
        <v>TILAK MARG</v>
      </c>
      <c r="BM95" s="30" t="str">
        <f>NDMC!BL43</f>
        <v>DVB00267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4:77" ht="9.75" customHeight="1">
      <c r="N96" s="30">
        <v>55</v>
      </c>
      <c r="O96" s="80" t="s">
        <v>162</v>
      </c>
      <c r="P96" s="73">
        <v>4865076</v>
      </c>
      <c r="Q96" s="30" t="e">
        <v>#REF!</v>
      </c>
      <c r="R96" s="30" t="s">
        <v>685</v>
      </c>
      <c r="S96" s="60" t="s">
        <v>725</v>
      </c>
      <c r="T96" s="65">
        <v>-100</v>
      </c>
      <c r="U96" s="30">
        <v>25091</v>
      </c>
      <c r="V96" s="30">
        <v>22062</v>
      </c>
      <c r="W96" s="65">
        <f>U96-V96</f>
        <v>3029</v>
      </c>
      <c r="X96" s="30">
        <f>T96*W96</f>
        <v>-302900</v>
      </c>
      <c r="Y96" s="97">
        <f>IF(S96="Kvarh(Lag)",X96/1000000,X96/1000)</f>
        <v>-0.3029</v>
      </c>
      <c r="Z96" s="30"/>
      <c r="AA96" s="2"/>
      <c r="AB96" s="3" t="s">
        <v>163</v>
      </c>
      <c r="AC96" s="62">
        <f>NDMC!AC44</f>
        <v>2853.1</v>
      </c>
      <c r="AD96" s="62">
        <f>NDMC!AD44</f>
        <v>2853.1</v>
      </c>
      <c r="AE96" s="62">
        <f>NDMC!AE44</f>
        <v>0</v>
      </c>
      <c r="AF96" s="62">
        <f>NDMC!AF44</f>
        <v>0</v>
      </c>
      <c r="AG96" s="62">
        <f>NDMC!AG44</f>
        <v>0</v>
      </c>
      <c r="AH96" s="62">
        <f>NDMC!AH44</f>
        <v>0</v>
      </c>
      <c r="AI96" s="62">
        <f>NDMC!AI44</f>
        <v>0</v>
      </c>
      <c r="AJ96" s="62">
        <f>NDMC!AJ44</f>
        <v>0</v>
      </c>
      <c r="AK96" s="62">
        <f>NDMC!AK44</f>
        <v>0</v>
      </c>
      <c r="AL96" s="62">
        <f>NDMC!AL44</f>
        <v>0</v>
      </c>
      <c r="AM96" s="62">
        <f>NDMC!AM44</f>
        <v>0</v>
      </c>
      <c r="AN96" s="62">
        <f>NDMC!AN44</f>
        <v>0</v>
      </c>
      <c r="AO96" s="62">
        <f>NDMC!AO44</f>
        <v>0</v>
      </c>
      <c r="AP96" s="62">
        <f>NDMC!AP44</f>
        <v>0</v>
      </c>
      <c r="AQ96" s="62">
        <f>NDMC!AQ44</f>
        <v>0</v>
      </c>
      <c r="AR96" s="62">
        <f>NDMC!AR44</f>
        <v>0</v>
      </c>
      <c r="AS96" s="62">
        <f>NDMC!AS44</f>
        <v>0</v>
      </c>
      <c r="AT96" s="62">
        <f>NDMC!AT44</f>
        <v>0</v>
      </c>
      <c r="AU96" s="62">
        <f>NDMC!AU44</f>
        <v>0</v>
      </c>
      <c r="AV96" s="62">
        <f>NDMC!AV44</f>
        <v>0</v>
      </c>
      <c r="AW96" s="62">
        <f>NDMC!AW44</f>
        <v>0</v>
      </c>
      <c r="AX96" s="62">
        <f>NDMC!AX44</f>
        <v>0</v>
      </c>
      <c r="AY96" s="62">
        <f>NDMC!AY44</f>
        <v>0</v>
      </c>
      <c r="AZ96" s="62">
        <f>NDMC!AZ44</f>
        <v>0</v>
      </c>
      <c r="BA96" s="62">
        <f>NDMC!BA44</f>
        <v>0</v>
      </c>
      <c r="BB96" s="62">
        <f>NDMC!BB44</f>
        <v>0</v>
      </c>
      <c r="BC96" s="62">
        <f>NDMC!BC44</f>
        <v>0</v>
      </c>
      <c r="BD96" s="62">
        <f>NDMC!BD44</f>
        <v>0</v>
      </c>
      <c r="BE96" s="62">
        <f>NDMC!BE44</f>
        <v>0</v>
      </c>
      <c r="BF96" s="62">
        <f>NDMC!BF44</f>
        <v>0</v>
      </c>
      <c r="BG96" s="62">
        <f>NDMC!BG44</f>
        <v>0</v>
      </c>
      <c r="BH96" s="62">
        <f>NDMC!BH44</f>
        <v>0</v>
      </c>
      <c r="BI96" s="62">
        <f>NDMC!BI44</f>
        <v>2853.1</v>
      </c>
      <c r="BL96" s="30" t="str">
        <f>NDMC!BK44</f>
        <v>KRISHI BHAWAN</v>
      </c>
      <c r="BM96" s="30" t="str">
        <f>NDMC!BL44</f>
        <v>DVB00268</v>
      </c>
      <c r="BN96" s="30">
        <f>NDMC!BM44</f>
        <v>0</v>
      </c>
      <c r="BO96" s="30" t="str">
        <f>NDMC!BN44</f>
        <v>Secure</v>
      </c>
      <c r="BP96" s="30" t="str">
        <f>NDMC!BO44</f>
        <v>MWH</v>
      </c>
      <c r="BQ96" s="30">
        <f>NDMC!BP44</f>
        <v>11</v>
      </c>
      <c r="BR96" s="30">
        <f>NDMC!BQ44</f>
        <v>11</v>
      </c>
      <c r="BS96" s="30">
        <f>NDMC!BR44</f>
        <v>300</v>
      </c>
      <c r="BT96" s="30">
        <f>NDMC!BS44</f>
        <v>300</v>
      </c>
      <c r="BU96" s="30">
        <f>NDMC!BT44</f>
        <v>1</v>
      </c>
      <c r="BV96" s="30">
        <f>NDMC!BU44</f>
        <v>1</v>
      </c>
      <c r="BW96" s="30">
        <f>NDMC!BV44</f>
        <v>1</v>
      </c>
      <c r="BX96" s="30">
        <f>NDMC!BW44</f>
        <v>1</v>
      </c>
      <c r="BY96" s="45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>
        <v>56</v>
      </c>
      <c r="O97" s="64" t="s">
        <v>163</v>
      </c>
      <c r="P97" s="73">
        <v>4865077</v>
      </c>
      <c r="Q97" s="65" t="e">
        <v>#REF!</v>
      </c>
      <c r="R97" s="65" t="s">
        <v>685</v>
      </c>
      <c r="S97" s="60" t="s">
        <v>725</v>
      </c>
      <c r="T97" s="65">
        <v>-100</v>
      </c>
      <c r="U97" s="30"/>
      <c r="V97" s="30"/>
      <c r="W97" s="65">
        <f>U97-V97</f>
        <v>0</v>
      </c>
      <c r="X97" s="30">
        <f>T97*W97</f>
        <v>0</v>
      </c>
      <c r="Y97" s="97">
        <f>IF(S97="Kvarh(Lag)",X97/1000000,X97/1000)</f>
        <v>0</v>
      </c>
      <c r="Z97" s="208"/>
      <c r="AA97" s="2"/>
      <c r="AB97" s="3"/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64"/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/>
      <c r="O98" s="213" t="s">
        <v>602</v>
      </c>
      <c r="P98" s="73"/>
      <c r="Q98" s="65"/>
      <c r="R98" s="65"/>
      <c r="S98" s="65"/>
      <c r="T98" s="65"/>
      <c r="U98" s="30"/>
      <c r="V98" s="30"/>
      <c r="W98" s="65"/>
      <c r="X98" s="30"/>
      <c r="Y98" s="71"/>
      <c r="Z98" s="208"/>
      <c r="AA98" s="2"/>
      <c r="AB98" s="8" t="s">
        <v>106</v>
      </c>
      <c r="AC98" s="4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3"/>
      <c r="BK98" s="3"/>
      <c r="BL98" s="213" t="s">
        <v>106</v>
      </c>
      <c r="BM98" s="73"/>
      <c r="BN98" s="65"/>
      <c r="BO98" s="65"/>
      <c r="BP98" s="65"/>
      <c r="BQ98" s="65"/>
      <c r="BR98" s="65"/>
      <c r="BS98" s="65"/>
      <c r="BT98" s="65"/>
      <c r="BU98" s="65"/>
      <c r="BV98" s="65"/>
      <c r="BW98" s="30"/>
      <c r="BX98" s="30"/>
      <c r="BY98" s="202"/>
      <c r="BZ98" s="2"/>
      <c r="CA98" s="3"/>
      <c r="CB98" s="3"/>
      <c r="CC98" s="3"/>
      <c r="CD98" s="3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57</v>
      </c>
      <c r="O99" s="70" t="str">
        <f>BL99</f>
        <v>33KV BUS COUPLER (imp)</v>
      </c>
      <c r="P99" s="73">
        <f>BM99</f>
        <v>4865170</v>
      </c>
      <c r="Q99" s="30"/>
      <c r="R99" s="30" t="s">
        <v>167</v>
      </c>
      <c r="S99" s="60" t="s">
        <v>725</v>
      </c>
      <c r="T99" s="65">
        <f>BX99</f>
        <v>1000</v>
      </c>
      <c r="U99" s="30">
        <v>25</v>
      </c>
      <c r="V99" s="30">
        <v>25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8"/>
      <c r="AA99" s="41"/>
      <c r="AB99" s="26" t="s">
        <v>605</v>
      </c>
      <c r="AC99" s="230">
        <f>NDPL!AB64</f>
        <v>0</v>
      </c>
      <c r="AD99" s="230">
        <f>NDPL!AC64</f>
        <v>0</v>
      </c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6"/>
      <c r="BK99" s="26"/>
      <c r="BL99" s="278" t="s">
        <v>603</v>
      </c>
      <c r="BM99" s="279">
        <f>NDPL!BK64</f>
        <v>4865170</v>
      </c>
      <c r="BN99" s="230">
        <f>NDPL!BL64</f>
        <v>0</v>
      </c>
      <c r="BO99" s="230" t="str">
        <f>NDPL!BM64</f>
        <v>ELSTER</v>
      </c>
      <c r="BP99" s="230" t="str">
        <f>NDPL!BN64</f>
        <v>KWH</v>
      </c>
      <c r="BQ99" s="230">
        <f>NDPL!BO64</f>
        <v>33</v>
      </c>
      <c r="BR99" s="230">
        <f>NDPL!BP64</f>
        <v>33</v>
      </c>
      <c r="BS99" s="230">
        <f>NDPL!BQ64</f>
        <v>800</v>
      </c>
      <c r="BT99" s="230">
        <f>NDPL!BR64</f>
        <v>800</v>
      </c>
      <c r="BU99" s="230">
        <f>NDPL!BS64</f>
        <v>1000</v>
      </c>
      <c r="BV99" s="230">
        <f>NDPL!BT64</f>
        <v>1</v>
      </c>
      <c r="BW99" s="220">
        <f>NDPL!BU64</f>
        <v>1</v>
      </c>
      <c r="BX99" s="220">
        <f>NDPL!BV64</f>
        <v>1000</v>
      </c>
      <c r="BY99" s="280">
        <f>NDPL!BW64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113" s="39" customFormat="1" ht="9.75" customHeight="1">
      <c r="A100" s="176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82"/>
      <c r="N100" s="30">
        <v>58</v>
      </c>
      <c r="O100" s="70" t="str">
        <f>BL100</f>
        <v>33KV BUS COUPLER (exp)</v>
      </c>
      <c r="P100" s="73">
        <f>BM100</f>
        <v>4865170</v>
      </c>
      <c r="Q100" s="30"/>
      <c r="R100" s="30" t="s">
        <v>167</v>
      </c>
      <c r="S100" s="60" t="s">
        <v>725</v>
      </c>
      <c r="T100" s="65">
        <f>BX100*-1</f>
        <v>-1000</v>
      </c>
      <c r="U100" s="30">
        <v>79</v>
      </c>
      <c r="V100" s="30">
        <v>79</v>
      </c>
      <c r="W100" s="65">
        <f>U100-V100</f>
        <v>0</v>
      </c>
      <c r="X100" s="30">
        <f>T100*W100</f>
        <v>0</v>
      </c>
      <c r="Y100" s="97">
        <f>IF(S100="Kvarh(Lag)",X100/1000000,X100/1000)</f>
        <v>0</v>
      </c>
      <c r="Z100" s="208"/>
      <c r="AA100" s="41"/>
      <c r="AB100" s="26" t="s">
        <v>606</v>
      </c>
      <c r="AC100" s="230">
        <f>NDPL!AB66</f>
        <v>8</v>
      </c>
      <c r="AD100" s="230">
        <f>NDPL!AC66</f>
        <v>8</v>
      </c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6"/>
      <c r="BK100" s="26"/>
      <c r="BL100" s="278" t="s">
        <v>604</v>
      </c>
      <c r="BM100" s="279">
        <f>NDPL!BK66</f>
        <v>4865170</v>
      </c>
      <c r="BN100" s="230">
        <f>NDPL!BL66</f>
        <v>0</v>
      </c>
      <c r="BO100" s="230" t="str">
        <f>NDPL!BM66</f>
        <v>ELSTER</v>
      </c>
      <c r="BP100" s="230" t="str">
        <f>NDPL!BN66</f>
        <v>KWH</v>
      </c>
      <c r="BQ100" s="230">
        <f>NDPL!BO66</f>
        <v>33</v>
      </c>
      <c r="BR100" s="230">
        <f>NDPL!BP66</f>
        <v>33</v>
      </c>
      <c r="BS100" s="230">
        <f>NDPL!BQ66</f>
        <v>800</v>
      </c>
      <c r="BT100" s="230">
        <f>NDPL!BR66</f>
        <v>800</v>
      </c>
      <c r="BU100" s="230">
        <f>NDPL!BS66</f>
        <v>1000</v>
      </c>
      <c r="BV100" s="230">
        <f>NDPL!BT66</f>
        <v>1</v>
      </c>
      <c r="BW100" s="220">
        <f>NDPL!BU66</f>
        <v>1</v>
      </c>
      <c r="BX100" s="220">
        <f>NDPL!BV66</f>
        <v>1000</v>
      </c>
      <c r="BY100" s="280">
        <f>NDPL!BW66</f>
        <v>0</v>
      </c>
      <c r="BZ100" s="41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41"/>
      <c r="DG100" s="41"/>
      <c r="DH100" s="41"/>
      <c r="DI100" s="41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30">
        <v>60</v>
      </c>
      <c r="O101" s="70" t="s">
        <v>652</v>
      </c>
      <c r="P101" s="73">
        <v>4864824</v>
      </c>
      <c r="Q101" s="30"/>
      <c r="R101" s="65" t="s">
        <v>167</v>
      </c>
      <c r="S101" s="60" t="s">
        <v>725</v>
      </c>
      <c r="T101" s="65">
        <v>-100</v>
      </c>
      <c r="U101" s="30">
        <v>48064</v>
      </c>
      <c r="V101" s="30">
        <v>37607</v>
      </c>
      <c r="W101" s="65">
        <f>U101-V101</f>
        <v>10457</v>
      </c>
      <c r="X101" s="30">
        <f>T101*W101</f>
        <v>-1045700</v>
      </c>
      <c r="Y101" s="97">
        <f>IF(S101="Kvarh(Lag)",X101/1000000,X101/1000)</f>
        <v>-1.0457</v>
      </c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9.75" customHeight="1">
      <c r="A104" s="136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58"/>
      <c r="O104" s="105"/>
      <c r="P104" s="58"/>
      <c r="Q104" s="58"/>
      <c r="R104" s="58"/>
      <c r="S104" s="58"/>
      <c r="T104" s="58"/>
      <c r="U104" s="58"/>
      <c r="V104" s="58"/>
      <c r="W104" s="58"/>
      <c r="X104" s="58"/>
      <c r="Y104" s="97"/>
      <c r="Z104" s="183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 t="s">
        <v>225</v>
      </c>
      <c r="P105" s="30"/>
      <c r="Q105" s="30"/>
      <c r="T105" s="98"/>
      <c r="U105" s="98"/>
      <c r="V105" s="98"/>
      <c r="W105" s="98"/>
      <c r="X105" s="98"/>
      <c r="Y105" s="99">
        <f>SUM(Y7:Y104)-Y16</f>
        <v>64.81690000000003</v>
      </c>
      <c r="Z105" s="238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/>
      <c r="P106" s="30"/>
      <c r="Q106" s="30"/>
      <c r="T106" s="98"/>
      <c r="U106" s="98"/>
      <c r="V106" s="98"/>
      <c r="W106" s="98"/>
      <c r="X106" s="98"/>
      <c r="Y106" s="99"/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19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88" t="s">
        <v>240</v>
      </c>
      <c r="P107" s="30"/>
      <c r="Q107" s="30"/>
      <c r="T107" s="98"/>
      <c r="U107" s="98"/>
      <c r="V107" s="98"/>
      <c r="W107" s="98"/>
      <c r="X107" s="98"/>
      <c r="Y107" s="99">
        <f>SUM(Y105:Y106)</f>
        <v>64.81690000000003</v>
      </c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21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299" t="s">
        <v>241</v>
      </c>
      <c r="P108" s="209"/>
      <c r="Q108" s="210"/>
      <c r="R108" s="210"/>
      <c r="S108" s="210"/>
      <c r="T108" s="211"/>
      <c r="U108" s="211"/>
      <c r="V108" s="211"/>
      <c r="W108" s="211"/>
      <c r="X108" s="211"/>
      <c r="Y108" s="212"/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300" t="s">
        <v>200</v>
      </c>
      <c r="P109" s="301"/>
      <c r="Q109" s="301"/>
      <c r="R109" s="301"/>
      <c r="S109" s="301"/>
      <c r="T109" s="301"/>
      <c r="U109" s="301"/>
      <c r="V109" s="301"/>
      <c r="W109" s="301"/>
      <c r="X109" s="301"/>
      <c r="Y109" s="302">
        <f>Y107</f>
        <v>64.81690000000003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300" t="s">
        <v>201</v>
      </c>
      <c r="P110" s="301"/>
      <c r="Q110" s="301"/>
      <c r="R110" s="301"/>
      <c r="S110" s="301"/>
      <c r="T110" s="301"/>
      <c r="U110" s="301"/>
      <c r="V110" s="301"/>
      <c r="W110" s="301"/>
      <c r="X110" s="301"/>
      <c r="Y110" s="302">
        <f>Y194</f>
        <v>-2.3450862000000003</v>
      </c>
      <c r="Z110" s="183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300" t="s">
        <v>202</v>
      </c>
      <c r="P111" s="301"/>
      <c r="Q111" s="301"/>
      <c r="R111" s="301"/>
      <c r="S111" s="301"/>
      <c r="T111" s="301"/>
      <c r="U111" s="301"/>
      <c r="V111" s="301"/>
      <c r="W111" s="301"/>
      <c r="X111" s="301"/>
      <c r="Y111" s="302">
        <f>'ROHTAK ROAD'!$L$55</f>
        <v>8.172395992195284</v>
      </c>
      <c r="Z111" s="241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0" t="s">
        <v>321</v>
      </c>
      <c r="P112" s="301"/>
      <c r="Q112" s="301"/>
      <c r="R112" s="301"/>
      <c r="S112" s="301"/>
      <c r="T112" s="301"/>
      <c r="U112" s="301"/>
      <c r="V112" s="301"/>
      <c r="W112" s="301"/>
      <c r="X112" s="301"/>
      <c r="Y112" s="302">
        <f>-MES!$Y$33</f>
        <v>-2.3709000000000002</v>
      </c>
      <c r="Z112" s="183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:77" ht="1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30"/>
      <c r="O113" s="303" t="s">
        <v>311</v>
      </c>
      <c r="P113" s="304"/>
      <c r="Q113" s="305"/>
      <c r="R113" s="305"/>
      <c r="S113" s="305"/>
      <c r="T113" s="305"/>
      <c r="U113" s="305"/>
      <c r="V113" s="305"/>
      <c r="W113" s="305"/>
      <c r="X113" s="305"/>
      <c r="Y113" s="306">
        <f>SUM(Y109:Y112)</f>
        <v>68.2733097921953</v>
      </c>
      <c r="Z113" s="130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9.7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3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11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185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5" customHeight="1">
      <c r="N163" s="30"/>
      <c r="O163" s="80"/>
      <c r="P163" s="30"/>
      <c r="Q163" s="30"/>
      <c r="R163" s="30"/>
      <c r="S163" s="30"/>
      <c r="T163" s="83"/>
      <c r="U163" s="83"/>
      <c r="V163" s="83"/>
      <c r="W163" s="83"/>
      <c r="X163" s="83"/>
      <c r="Y163" s="85"/>
      <c r="Z163" s="263"/>
      <c r="AE163" s="17"/>
      <c r="AK163" s="3"/>
      <c r="AL163" s="3"/>
      <c r="AM163" s="4"/>
      <c r="AN163" s="3"/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9.5" customHeight="1">
      <c r="N164" s="92" t="s">
        <v>784</v>
      </c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B164" s="5" t="s">
        <v>239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5" customHeight="1">
      <c r="N165" s="30"/>
      <c r="O165" s="8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183"/>
      <c r="AC165" s="18" t="s">
        <v>540</v>
      </c>
      <c r="AD165" s="18" t="s">
        <v>541</v>
      </c>
      <c r="BL165" s="30"/>
      <c r="BM165" s="73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45"/>
    </row>
    <row r="166" spans="14:77" ht="19.5" customHeight="1">
      <c r="N166" s="30" t="s">
        <v>219</v>
      </c>
      <c r="O166" s="93" t="s">
        <v>187</v>
      </c>
      <c r="P166" s="94" t="s">
        <v>25</v>
      </c>
      <c r="Q166" s="94" t="s">
        <v>26</v>
      </c>
      <c r="R166" s="94" t="s">
        <v>140</v>
      </c>
      <c r="S166" s="94" t="s">
        <v>90</v>
      </c>
      <c r="T166" s="94" t="s">
        <v>43</v>
      </c>
      <c r="U166" s="446" t="s">
        <v>834</v>
      </c>
      <c r="V166" s="446" t="s">
        <v>828</v>
      </c>
      <c r="W166" s="94" t="s">
        <v>217</v>
      </c>
      <c r="X166" s="94" t="s">
        <v>218</v>
      </c>
      <c r="Y166" s="94" t="s">
        <v>208</v>
      </c>
      <c r="Z166" s="184"/>
      <c r="AA166" s="7" t="s">
        <v>219</v>
      </c>
      <c r="AB166" s="8" t="s">
        <v>187</v>
      </c>
      <c r="AC166" s="8"/>
      <c r="AD166" s="8"/>
      <c r="AF166" s="8"/>
      <c r="AG166" s="8"/>
      <c r="AH166" s="8"/>
      <c r="AI166" s="8"/>
      <c r="AJ166" s="8"/>
      <c r="AK166" s="8"/>
      <c r="AL166" s="8"/>
      <c r="AM166" s="8"/>
      <c r="AN166" s="8"/>
      <c r="AQ166" s="8"/>
      <c r="BL166" s="30" t="s">
        <v>187</v>
      </c>
      <c r="BM166" s="73" t="s">
        <v>25</v>
      </c>
      <c r="BN166" s="30" t="s">
        <v>26</v>
      </c>
      <c r="BO166" s="30" t="s">
        <v>140</v>
      </c>
      <c r="BP166" s="30" t="s">
        <v>90</v>
      </c>
      <c r="BQ166" s="30" t="s">
        <v>40</v>
      </c>
      <c r="BR166" s="30" t="s">
        <v>41</v>
      </c>
      <c r="BS166" s="30" t="s">
        <v>38</v>
      </c>
      <c r="BT166" s="30" t="s">
        <v>39</v>
      </c>
      <c r="BU166" s="30" t="s">
        <v>42</v>
      </c>
      <c r="BV166" s="30" t="s">
        <v>44</v>
      </c>
      <c r="BW166" s="30" t="s">
        <v>95</v>
      </c>
      <c r="BX166" s="30" t="s">
        <v>43</v>
      </c>
      <c r="BY166" s="65" t="s">
        <v>254</v>
      </c>
    </row>
    <row r="167" spans="14:77" ht="9.75" customHeight="1">
      <c r="N167" s="30"/>
      <c r="O167" s="95" t="s">
        <v>103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103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105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B168" s="3" t="s">
        <v>105</v>
      </c>
      <c r="AC168" s="14"/>
      <c r="BL168" s="30"/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77" ht="9.75" customHeight="1">
      <c r="N169" s="30"/>
      <c r="O169" s="95" t="s">
        <v>117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183"/>
      <c r="AA169" s="7"/>
      <c r="AB169" s="3" t="s">
        <v>117</v>
      </c>
      <c r="AC169" s="14"/>
      <c r="AQ169" s="8"/>
      <c r="BL169" s="83" t="s">
        <v>117</v>
      </c>
      <c r="BM169" s="73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45"/>
    </row>
    <row r="170" spans="14:113" s="39" customFormat="1" ht="9.75" customHeight="1">
      <c r="N170" s="30">
        <v>3</v>
      </c>
      <c r="O170" s="64" t="s">
        <v>118</v>
      </c>
      <c r="P170" s="73">
        <v>4902518</v>
      </c>
      <c r="Q170" s="65">
        <v>0</v>
      </c>
      <c r="R170" s="65" t="s">
        <v>685</v>
      </c>
      <c r="S170" s="60" t="s">
        <v>725</v>
      </c>
      <c r="T170" s="65">
        <v>-100</v>
      </c>
      <c r="U170" s="65">
        <v>55610</v>
      </c>
      <c r="V170" s="65">
        <v>52466</v>
      </c>
      <c r="W170" s="65">
        <f>U170-V170</f>
        <v>3144</v>
      </c>
      <c r="X170" s="30">
        <f>T170*W170</f>
        <v>-314400</v>
      </c>
      <c r="Y170" s="97">
        <f>IF(S170="Kvarh(Lag)",X170/1000000,X170/1000)</f>
        <v>-0.3144</v>
      </c>
      <c r="Z170" s="183"/>
      <c r="AA170" s="2">
        <v>1</v>
      </c>
      <c r="AB170" s="3" t="s">
        <v>119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8</v>
      </c>
      <c r="O171" s="64" t="s">
        <v>119</v>
      </c>
      <c r="P171" s="73">
        <v>4902519</v>
      </c>
      <c r="Q171" s="65">
        <v>0</v>
      </c>
      <c r="R171" s="65" t="s">
        <v>685</v>
      </c>
      <c r="S171" s="60" t="s">
        <v>725</v>
      </c>
      <c r="T171" s="65">
        <v>-100</v>
      </c>
      <c r="U171" s="65">
        <v>83696</v>
      </c>
      <c r="V171" s="65">
        <v>77302</v>
      </c>
      <c r="W171" s="65">
        <f>U171-V171</f>
        <v>6394</v>
      </c>
      <c r="X171" s="30">
        <f>T171*W171</f>
        <v>-639400</v>
      </c>
      <c r="Y171" s="97">
        <f>IF(S171="Kvarh(Lag)",X171/1000000,X171/1000)</f>
        <v>-0.6394</v>
      </c>
      <c r="Z171" s="183"/>
      <c r="AA171" s="2">
        <v>1</v>
      </c>
      <c r="AB171" s="3" t="s">
        <v>122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>
        <v>10</v>
      </c>
      <c r="O172" s="64" t="s">
        <v>120</v>
      </c>
      <c r="P172" s="73">
        <v>4902520</v>
      </c>
      <c r="Q172" s="65">
        <v>0</v>
      </c>
      <c r="R172" s="65" t="s">
        <v>685</v>
      </c>
      <c r="S172" s="60" t="s">
        <v>725</v>
      </c>
      <c r="T172" s="65">
        <v>-100</v>
      </c>
      <c r="U172" s="65">
        <v>62460</v>
      </c>
      <c r="V172" s="65">
        <v>57330</v>
      </c>
      <c r="W172" s="65">
        <f>U172-V172</f>
        <v>5130</v>
      </c>
      <c r="X172" s="30">
        <f>T172*W172</f>
        <v>-513000</v>
      </c>
      <c r="Y172" s="97">
        <f>IF(S172="Kvarh(Lag)",X172/1000000,X172/1000)</f>
        <v>-0.513</v>
      </c>
      <c r="Z172" s="183"/>
      <c r="AA172" s="2">
        <v>1</v>
      </c>
      <c r="AB172" s="3" t="s">
        <v>124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64"/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125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39" customFormat="1" ht="9.75" customHeight="1">
      <c r="N174" s="30"/>
      <c r="O174" s="213" t="s">
        <v>121</v>
      </c>
      <c r="P174" s="73"/>
      <c r="Q174" s="65"/>
      <c r="R174" s="65"/>
      <c r="S174" s="65"/>
      <c r="T174" s="65"/>
      <c r="U174" s="65"/>
      <c r="V174" s="65"/>
      <c r="W174" s="65"/>
      <c r="X174" s="30"/>
      <c r="Y174" s="71"/>
      <c r="Z174" s="183"/>
      <c r="AA174" s="2">
        <v>1</v>
      </c>
      <c r="AB174" s="3" t="s">
        <v>211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30"/>
      <c r="BZ174" s="41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41"/>
      <c r="DG174" s="41"/>
      <c r="DH174" s="41"/>
      <c r="DI174" s="41"/>
    </row>
    <row r="175" spans="14:113" s="15" customFormat="1" ht="9.75" customHeight="1">
      <c r="N175" s="30">
        <v>13</v>
      </c>
      <c r="O175" s="64" t="s">
        <v>136</v>
      </c>
      <c r="P175" s="73">
        <v>4902521</v>
      </c>
      <c r="Q175" s="65">
        <v>0</v>
      </c>
      <c r="R175" s="65" t="s">
        <v>685</v>
      </c>
      <c r="S175" s="60" t="s">
        <v>725</v>
      </c>
      <c r="T175" s="65">
        <v>-100</v>
      </c>
      <c r="U175" s="65">
        <v>48957</v>
      </c>
      <c r="V175" s="65">
        <v>42502</v>
      </c>
      <c r="W175" s="65">
        <f aca="true" t="shared" si="10" ref="W175:W182">U175-V175</f>
        <v>6455</v>
      </c>
      <c r="X175" s="30">
        <f aca="true" t="shared" si="11" ref="X175:X182">T175*W175</f>
        <v>-645500</v>
      </c>
      <c r="Y175" s="97">
        <f aca="true" t="shared" si="12" ref="Y175:Y182">IF(S175="Kvarh(Lag)",X175/1000000,X175/1000)</f>
        <v>-0.6455</v>
      </c>
      <c r="Z175" s="183"/>
      <c r="AA175" s="2">
        <v>42</v>
      </c>
      <c r="AB175" s="3" t="s">
        <v>655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15" customFormat="1" ht="9.75" customHeight="1">
      <c r="N176" s="30">
        <v>16</v>
      </c>
      <c r="O176" s="64" t="s">
        <v>122</v>
      </c>
      <c r="P176" s="73">
        <v>4902522</v>
      </c>
      <c r="Q176" s="65">
        <v>0</v>
      </c>
      <c r="R176" s="65" t="s">
        <v>685</v>
      </c>
      <c r="S176" s="60" t="s">
        <v>725</v>
      </c>
      <c r="T176" s="65">
        <v>-100</v>
      </c>
      <c r="U176" s="65">
        <v>1494</v>
      </c>
      <c r="V176" s="65">
        <v>1414</v>
      </c>
      <c r="W176" s="65">
        <f t="shared" si="10"/>
        <v>80</v>
      </c>
      <c r="X176" s="30">
        <f t="shared" si="11"/>
        <v>-8000</v>
      </c>
      <c r="Y176" s="97">
        <f t="shared" si="12"/>
        <v>-0.008</v>
      </c>
      <c r="Z176" s="183"/>
      <c r="AA176" s="2">
        <v>42</v>
      </c>
      <c r="AB176" s="3" t="s">
        <v>658</v>
      </c>
      <c r="AC176" s="62" t="e">
        <f>NDPL!#REF!</f>
        <v>#REF!</v>
      </c>
      <c r="AD176" s="62" t="e">
        <f>NDPL!#REF!</f>
        <v>#REF!</v>
      </c>
      <c r="AE176" s="14"/>
      <c r="AF176" s="3"/>
      <c r="AG176" s="3"/>
      <c r="AH176" s="3"/>
      <c r="AI176" s="3"/>
      <c r="AJ176" s="3"/>
      <c r="AK176" s="3"/>
      <c r="AL176" s="3"/>
      <c r="AM176" s="4"/>
      <c r="AN176" s="4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0" t="e">
        <f>NDPL!#REF!</f>
        <v>#REF!</v>
      </c>
      <c r="BM176" s="73" t="e">
        <f>NDPL!#REF!</f>
        <v>#REF!</v>
      </c>
      <c r="BN176" s="30" t="e">
        <f>NDPL!#REF!</f>
        <v>#REF!</v>
      </c>
      <c r="BO176" s="30" t="e">
        <f>NDPL!#REF!</f>
        <v>#REF!</v>
      </c>
      <c r="BP176" s="30" t="e">
        <f>NDPL!#REF!</f>
        <v>#REF!</v>
      </c>
      <c r="BQ176" s="30" t="e">
        <f>NDPL!#REF!</f>
        <v>#REF!</v>
      </c>
      <c r="BR176" s="30" t="e">
        <f>NDPL!#REF!</f>
        <v>#REF!</v>
      </c>
      <c r="BS176" s="30" t="e">
        <f>NDPL!#REF!</f>
        <v>#REF!</v>
      </c>
      <c r="BT176" s="30" t="e">
        <f>NDPL!#REF!</f>
        <v>#REF!</v>
      </c>
      <c r="BU176" s="30" t="e">
        <f>NDPL!#REF!</f>
        <v>#REF!</v>
      </c>
      <c r="BV176" s="30" t="e">
        <f>NDPL!#REF!</f>
        <v>#REF!</v>
      </c>
      <c r="BW176" s="30" t="e">
        <f>NDPL!#REF!</f>
        <v>#REF!</v>
      </c>
      <c r="BX176" s="30" t="e">
        <f>NDPL!#REF!</f>
        <v>#REF!</v>
      </c>
      <c r="BY176" s="45"/>
      <c r="BZ176" s="2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2"/>
      <c r="DG176" s="2"/>
      <c r="DH176" s="2"/>
      <c r="DI176" s="2"/>
    </row>
    <row r="177" spans="14:113" s="39" customFormat="1" ht="9.75" customHeight="1">
      <c r="N177" s="30">
        <v>19</v>
      </c>
      <c r="O177" s="64" t="s">
        <v>123</v>
      </c>
      <c r="P177" s="73">
        <v>4902523</v>
      </c>
      <c r="Q177" s="65">
        <v>0</v>
      </c>
      <c r="R177" s="65" t="s">
        <v>685</v>
      </c>
      <c r="S177" s="60" t="s">
        <v>725</v>
      </c>
      <c r="T177" s="65">
        <v>-100</v>
      </c>
      <c r="U177" s="65">
        <v>7.29</v>
      </c>
      <c r="V177" s="65">
        <v>7</v>
      </c>
      <c r="W177" s="65">
        <f t="shared" si="10"/>
        <v>0.29000000000000004</v>
      </c>
      <c r="X177" s="30">
        <f t="shared" si="11"/>
        <v>-29.000000000000004</v>
      </c>
      <c r="Y177" s="97">
        <f t="shared" si="12"/>
        <v>-2.9000000000000004E-05</v>
      </c>
      <c r="Z177" s="207"/>
      <c r="AA177" s="41"/>
      <c r="AB177" s="26" t="s">
        <v>329</v>
      </c>
      <c r="AC177" s="216">
        <v>21</v>
      </c>
      <c r="AD177" s="216">
        <v>5634</v>
      </c>
      <c r="AE177" s="69"/>
      <c r="AF177" s="26"/>
      <c r="AG177" s="26"/>
      <c r="AH177" s="26"/>
      <c r="AI177" s="26"/>
      <c r="AJ177" s="26"/>
      <c r="AK177" s="26"/>
      <c r="AL177" s="26"/>
      <c r="AM177" s="42"/>
      <c r="AN177" s="42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16" t="s">
        <v>329</v>
      </c>
      <c r="BM177" s="217">
        <v>4865992</v>
      </c>
      <c r="BN177" s="216"/>
      <c r="BO177" s="216" t="s">
        <v>685</v>
      </c>
      <c r="BP177" s="216" t="s">
        <v>91</v>
      </c>
      <c r="BQ177" s="216">
        <v>11</v>
      </c>
      <c r="BR177" s="216">
        <v>11</v>
      </c>
      <c r="BS177" s="216">
        <v>400</v>
      </c>
      <c r="BT177" s="216">
        <v>400</v>
      </c>
      <c r="BU177" s="216">
        <v>100</v>
      </c>
      <c r="BV177" s="216">
        <v>1</v>
      </c>
      <c r="BW177" s="216">
        <f>(BR177/BQ177)*(BT177/BS177)</f>
        <v>1</v>
      </c>
      <c r="BX177" s="216">
        <f>BU177*BV177*BW177</f>
        <v>100</v>
      </c>
      <c r="BY177" s="274"/>
      <c r="BZ177" s="41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41"/>
      <c r="DG177" s="41"/>
      <c r="DH177" s="41"/>
      <c r="DI177" s="41"/>
    </row>
    <row r="178" spans="14:77" ht="9.75" customHeight="1">
      <c r="N178" s="30">
        <v>22</v>
      </c>
      <c r="O178" s="80" t="s">
        <v>124</v>
      </c>
      <c r="P178" s="30">
        <v>4902524</v>
      </c>
      <c r="Q178" s="30">
        <v>0</v>
      </c>
      <c r="R178" s="30" t="s">
        <v>685</v>
      </c>
      <c r="S178" s="60" t="s">
        <v>725</v>
      </c>
      <c r="T178" s="30">
        <v>-100</v>
      </c>
      <c r="U178" s="65">
        <v>7.98</v>
      </c>
      <c r="V178" s="65">
        <v>7</v>
      </c>
      <c r="W178" s="65">
        <f t="shared" si="10"/>
        <v>0.9800000000000004</v>
      </c>
      <c r="X178" s="30">
        <f t="shared" si="11"/>
        <v>-98.00000000000004</v>
      </c>
      <c r="Y178" s="97">
        <f t="shared" si="12"/>
        <v>-9.800000000000004E-05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25</v>
      </c>
      <c r="O179" s="80" t="s">
        <v>125</v>
      </c>
      <c r="P179" s="30">
        <v>4902525</v>
      </c>
      <c r="Q179" s="30">
        <v>0</v>
      </c>
      <c r="R179" s="30" t="s">
        <v>685</v>
      </c>
      <c r="S179" s="60" t="s">
        <v>725</v>
      </c>
      <c r="T179" s="30">
        <v>-100</v>
      </c>
      <c r="U179" s="65">
        <v>5.502</v>
      </c>
      <c r="V179" s="65">
        <v>5</v>
      </c>
      <c r="W179" s="65">
        <f t="shared" si="10"/>
        <v>0.5019999999999998</v>
      </c>
      <c r="X179" s="30">
        <f t="shared" si="11"/>
        <v>-50.199999999999974</v>
      </c>
      <c r="Y179" s="97">
        <f t="shared" si="12"/>
        <v>-5.019999999999997E-05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28</v>
      </c>
      <c r="O180" s="80" t="s">
        <v>211</v>
      </c>
      <c r="P180" s="30">
        <v>4902526</v>
      </c>
      <c r="Q180" s="30">
        <v>0</v>
      </c>
      <c r="R180" s="30" t="s">
        <v>685</v>
      </c>
      <c r="S180" s="60" t="s">
        <v>725</v>
      </c>
      <c r="T180" s="30">
        <v>-100</v>
      </c>
      <c r="U180" s="65">
        <v>25711</v>
      </c>
      <c r="V180" s="65">
        <v>23332</v>
      </c>
      <c r="W180" s="65">
        <f t="shared" si="10"/>
        <v>2379</v>
      </c>
      <c r="X180" s="30">
        <f t="shared" si="11"/>
        <v>-237900</v>
      </c>
      <c r="Y180" s="97">
        <f t="shared" si="12"/>
        <v>-0.2379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31</v>
      </c>
      <c r="O181" s="80" t="s">
        <v>590</v>
      </c>
      <c r="P181" s="30">
        <v>4902527</v>
      </c>
      <c r="Q181" s="30">
        <v>0</v>
      </c>
      <c r="R181" s="30" t="s">
        <v>685</v>
      </c>
      <c r="S181" s="60" t="s">
        <v>725</v>
      </c>
      <c r="T181" s="30">
        <v>-100</v>
      </c>
      <c r="U181" s="65">
        <v>112.09</v>
      </c>
      <c r="V181" s="65">
        <v>112</v>
      </c>
      <c r="W181" s="65">
        <f t="shared" si="10"/>
        <v>0.09000000000000341</v>
      </c>
      <c r="X181" s="30">
        <f t="shared" si="11"/>
        <v>-9.000000000000341</v>
      </c>
      <c r="Y181" s="97">
        <f t="shared" si="12"/>
        <v>-9.00000000000034E-06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>
        <v>34</v>
      </c>
      <c r="O182" s="80" t="s">
        <v>195</v>
      </c>
      <c r="P182" s="30">
        <v>4902528</v>
      </c>
      <c r="Q182" s="30"/>
      <c r="R182" s="30" t="s">
        <v>685</v>
      </c>
      <c r="S182" s="60" t="s">
        <v>725</v>
      </c>
      <c r="T182" s="30">
        <v>-100</v>
      </c>
      <c r="U182" s="65">
        <v>29620</v>
      </c>
      <c r="V182" s="65">
        <v>27537</v>
      </c>
      <c r="W182" s="65">
        <f t="shared" si="10"/>
        <v>2083</v>
      </c>
      <c r="X182" s="30">
        <f t="shared" si="11"/>
        <v>-208300</v>
      </c>
      <c r="Y182" s="97">
        <f t="shared" si="12"/>
        <v>-0.2083</v>
      </c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/>
      <c r="O183" s="95" t="s">
        <v>74</v>
      </c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>
        <v>35</v>
      </c>
      <c r="O184" s="80" t="s">
        <v>329</v>
      </c>
      <c r="P184" s="30">
        <v>4865092</v>
      </c>
      <c r="Q184" s="30">
        <v>0</v>
      </c>
      <c r="R184" s="30" t="s">
        <v>685</v>
      </c>
      <c r="S184" s="60" t="s">
        <v>725</v>
      </c>
      <c r="T184" s="30">
        <v>100</v>
      </c>
      <c r="U184" s="65">
        <v>41109</v>
      </c>
      <c r="V184" s="65">
        <v>38893</v>
      </c>
      <c r="W184" s="65">
        <f>U184-V184</f>
        <v>2216</v>
      </c>
      <c r="X184" s="30">
        <f>T184*W184</f>
        <v>221600</v>
      </c>
      <c r="Y184" s="97">
        <f>IF(S184="Kvarh(Lag)",X184/1000000,X184/1000)</f>
        <v>0.2216</v>
      </c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8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/>
      <c r="O186" s="95" t="s">
        <v>654</v>
      </c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37</v>
      </c>
      <c r="O187" s="80" t="s">
        <v>655</v>
      </c>
      <c r="P187" s="30">
        <v>4902514</v>
      </c>
      <c r="Q187" s="30">
        <v>0</v>
      </c>
      <c r="R187" s="30" t="s">
        <v>685</v>
      </c>
      <c r="S187" s="60" t="s">
        <v>725</v>
      </c>
      <c r="T187" s="30">
        <v>-1000</v>
      </c>
      <c r="U187" s="65">
        <v>2250</v>
      </c>
      <c r="V187" s="65">
        <v>2250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39</v>
      </c>
      <c r="O188" s="80" t="s">
        <v>656</v>
      </c>
      <c r="P188" s="30">
        <v>4902514</v>
      </c>
      <c r="Q188" s="30">
        <v>0</v>
      </c>
      <c r="R188" s="30" t="s">
        <v>685</v>
      </c>
      <c r="S188" s="60" t="s">
        <v>725</v>
      </c>
      <c r="T188" s="30">
        <v>1000</v>
      </c>
      <c r="U188" s="65">
        <v>79</v>
      </c>
      <c r="V188" s="65">
        <v>79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41</v>
      </c>
      <c r="O189" s="80" t="s">
        <v>657</v>
      </c>
      <c r="P189" s="30">
        <v>4902516</v>
      </c>
      <c r="Q189" s="30">
        <v>0</v>
      </c>
      <c r="R189" s="30" t="s">
        <v>685</v>
      </c>
      <c r="S189" s="30" t="s">
        <v>725</v>
      </c>
      <c r="T189" s="30">
        <v>-1000</v>
      </c>
      <c r="U189" s="65">
        <v>183</v>
      </c>
      <c r="V189" s="65">
        <v>183</v>
      </c>
      <c r="W189" s="65">
        <f>U189-V189</f>
        <v>0</v>
      </c>
      <c r="X189" s="30">
        <f>T189*W189</f>
        <v>0</v>
      </c>
      <c r="Y189" s="97">
        <f>IF(S189="Kvarh(Lag)",X189/1000000,X189/1000)</f>
        <v>0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>
        <v>43</v>
      </c>
      <c r="O190" s="80" t="s">
        <v>658</v>
      </c>
      <c r="P190" s="30">
        <v>4902516</v>
      </c>
      <c r="Q190" s="30">
        <v>0</v>
      </c>
      <c r="R190" s="30" t="s">
        <v>685</v>
      </c>
      <c r="S190" s="30" t="s">
        <v>725</v>
      </c>
      <c r="T190" s="30">
        <v>1000</v>
      </c>
      <c r="U190" s="65">
        <v>761</v>
      </c>
      <c r="V190" s="65">
        <v>761</v>
      </c>
      <c r="W190" s="65">
        <f>U190-V190</f>
        <v>0</v>
      </c>
      <c r="X190" s="30">
        <f>T190*W190</f>
        <v>0</v>
      </c>
      <c r="Y190" s="97">
        <f>IF(S190="Kvarh(Lag)",X190/1000000,X190/1000)</f>
        <v>0</v>
      </c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77" ht="9.75" customHeight="1">
      <c r="N193" s="30"/>
      <c r="O193" s="8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183"/>
      <c r="AC193" s="14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45"/>
    </row>
    <row r="194" spans="14:26" ht="9.75" customHeight="1">
      <c r="N194" s="30"/>
      <c r="O194" s="80"/>
      <c r="P194" s="30"/>
      <c r="Q194" s="30"/>
      <c r="R194" s="30"/>
      <c r="S194" s="30"/>
      <c r="T194" s="83" t="s">
        <v>139</v>
      </c>
      <c r="U194" s="83"/>
      <c r="V194" s="83"/>
      <c r="W194" s="83"/>
      <c r="X194" s="83"/>
      <c r="Y194" s="100">
        <f>SUM(Y170:Y193)</f>
        <v>-2.3450862000000003</v>
      </c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spans="14:26" ht="9.75" customHeight="1">
      <c r="N198" s="30"/>
      <c r="O198" s="80" t="s">
        <v>186</v>
      </c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183"/>
    </row>
    <row r="199" ht="12.75">
      <c r="N199" s="30"/>
    </row>
    <row r="200" spans="14:18" ht="12.75">
      <c r="N200" s="30"/>
      <c r="O200" s="101" t="s">
        <v>229</v>
      </c>
      <c r="P200" s="30"/>
      <c r="Q200" s="30"/>
      <c r="R200" s="30"/>
    </row>
    <row r="201" spans="14:18" ht="12.75">
      <c r="N201" s="30"/>
      <c r="O201" s="43"/>
      <c r="P201" s="43" t="s">
        <v>230</v>
      </c>
      <c r="Q201" s="30"/>
      <c r="R201" s="30"/>
    </row>
    <row r="202" spans="14:18" ht="12.75">
      <c r="N202" s="30"/>
      <c r="O202" s="43"/>
      <c r="P202" s="43" t="s">
        <v>231</v>
      </c>
      <c r="Q202" s="30"/>
      <c r="R202" s="30"/>
    </row>
    <row r="203" spans="14:18" ht="12.75">
      <c r="N203" s="30"/>
      <c r="O203" s="43"/>
      <c r="P203" s="43" t="s">
        <v>232</v>
      </c>
      <c r="Q203" s="30"/>
      <c r="R203" s="30"/>
    </row>
    <row r="204" spans="14:16" ht="12.75">
      <c r="N204" s="30"/>
      <c r="P204" s="43" t="s">
        <v>323</v>
      </c>
    </row>
    <row r="205" ht="12.75">
      <c r="N205" s="30"/>
    </row>
    <row r="206" ht="12.75">
      <c r="N206" s="30"/>
    </row>
    <row r="207" ht="15.75">
      <c r="N207" s="11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222" ht="12.75">
      <c r="N222" s="30"/>
    </row>
    <row r="304" ht="12.75">
      <c r="N304" s="30"/>
    </row>
    <row r="305" ht="12.75">
      <c r="N305" s="30"/>
    </row>
    <row r="306" ht="12.75">
      <c r="N306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  <row r="380" ht="12.75">
      <c r="N380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9"/>
  <sheetViews>
    <sheetView view="pageBreakPreview" zoomScaleSheetLayoutView="100" workbookViewId="0" topLeftCell="O22">
      <selection activeCell="U35" sqref="U35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690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645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836</v>
      </c>
      <c r="P4" s="87"/>
      <c r="Q4" s="87"/>
      <c r="R4" s="87"/>
      <c r="S4" s="30"/>
      <c r="T4" s="87"/>
      <c r="U4" s="87"/>
      <c r="V4" s="87"/>
      <c r="W4" s="87"/>
      <c r="X4" s="87"/>
      <c r="Y4" s="87"/>
      <c r="AB4" s="5" t="s">
        <v>682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3:108" ht="25.5">
      <c r="C5" s="47" t="s">
        <v>835</v>
      </c>
      <c r="N5" s="30"/>
      <c r="O5" s="117" t="s">
        <v>780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46" t="s">
        <v>834</v>
      </c>
      <c r="V7" s="446" t="s">
        <v>828</v>
      </c>
      <c r="W7" s="94" t="s">
        <v>217</v>
      </c>
      <c r="X7" s="94" t="s">
        <v>218</v>
      </c>
      <c r="Y7" s="94" t="s">
        <v>724</v>
      </c>
      <c r="Z7" s="129" t="s">
        <v>213</v>
      </c>
      <c r="AB7" s="10" t="s">
        <v>220</v>
      </c>
      <c r="AC7" s="22" t="s">
        <v>541</v>
      </c>
      <c r="AD7" s="22" t="s">
        <v>543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685</v>
      </c>
      <c r="S11" s="60" t="s">
        <v>725</v>
      </c>
      <c r="T11" s="30">
        <v>100</v>
      </c>
      <c r="U11" s="30">
        <v>443689</v>
      </c>
      <c r="V11" s="30">
        <v>430696</v>
      </c>
      <c r="W11" s="30">
        <f>U11-V11</f>
        <v>12993</v>
      </c>
      <c r="X11" s="30">
        <f>T11*W11</f>
        <v>1299300</v>
      </c>
      <c r="Y11" s="123">
        <f>IF(S11="Kvarh(Lag)",X11/1000000,X11/1000)</f>
        <v>1.2993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685</v>
      </c>
      <c r="S12" s="60" t="s">
        <v>725</v>
      </c>
      <c r="T12" s="30">
        <v>100</v>
      </c>
      <c r="U12" s="30">
        <v>419742</v>
      </c>
      <c r="V12" s="30">
        <v>406549</v>
      </c>
      <c r="W12" s="30">
        <f aca="true" t="shared" si="0" ref="W12:W50">U12-V12</f>
        <v>13193</v>
      </c>
      <c r="X12" s="30">
        <f>T12*W12</f>
        <v>1319300</v>
      </c>
      <c r="Y12" s="123">
        <f>IF(S12="Kvarh(Lag)",X12/1000000,X12/1000)</f>
        <v>1.3193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685</v>
      </c>
      <c r="S13" s="60" t="s">
        <v>725</v>
      </c>
      <c r="T13" s="30">
        <v>100</v>
      </c>
      <c r="U13" s="30">
        <v>76803</v>
      </c>
      <c r="V13" s="30">
        <v>75447</v>
      </c>
      <c r="W13" s="30">
        <f t="shared" si="0"/>
        <v>1356</v>
      </c>
      <c r="X13" s="30">
        <f>T13*W13</f>
        <v>135600</v>
      </c>
      <c r="Y13" s="123">
        <f>IF(S13="Kvarh(Lag)",X13/1000000,X13/1000)</f>
        <v>0.1356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685</v>
      </c>
      <c r="S14" s="60" t="s">
        <v>725</v>
      </c>
      <c r="T14" s="30">
        <v>100</v>
      </c>
      <c r="U14" s="30">
        <v>514617</v>
      </c>
      <c r="V14" s="30">
        <v>501446</v>
      </c>
      <c r="W14" s="30">
        <f t="shared" si="0"/>
        <v>13171</v>
      </c>
      <c r="X14" s="30">
        <f>T14*W14</f>
        <v>1317100</v>
      </c>
      <c r="Y14" s="123">
        <f>IF(S14="Kvarh(Lag)",X14/1000000,X14/1000)</f>
        <v>1.3171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785</v>
      </c>
      <c r="C15" s="24"/>
      <c r="D15" s="24"/>
      <c r="E15" s="24"/>
      <c r="F15" s="24"/>
      <c r="G15" s="24"/>
      <c r="H15" s="24"/>
      <c r="I15" s="158">
        <f>$Y$53</f>
        <v>35.192099999999996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685</v>
      </c>
      <c r="S15" s="60" t="s">
        <v>725</v>
      </c>
      <c r="T15" s="30">
        <v>1000</v>
      </c>
      <c r="U15" s="30">
        <v>31515</v>
      </c>
      <c r="V15" s="30">
        <v>29441</v>
      </c>
      <c r="W15" s="30">
        <f t="shared" si="0"/>
        <v>2074</v>
      </c>
      <c r="X15" s="30">
        <f>T15*W15</f>
        <v>2074000</v>
      </c>
      <c r="Y15" s="123">
        <f>IF(S15="Kvarh(Lag)",X15/1000000,X15/1000)</f>
        <v>2.074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7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685</v>
      </c>
      <c r="S18" s="60" t="s">
        <v>725</v>
      </c>
      <c r="T18" s="30">
        <v>100</v>
      </c>
      <c r="U18" s="30">
        <v>217340</v>
      </c>
      <c r="V18" s="30">
        <v>207024</v>
      </c>
      <c r="W18" s="30">
        <f t="shared" si="0"/>
        <v>10316</v>
      </c>
      <c r="X18" s="30">
        <f aca="true" t="shared" si="4" ref="X18:X25">T18*W18</f>
        <v>1031600</v>
      </c>
      <c r="Y18" s="123">
        <f aca="true" t="shared" si="5" ref="Y18:Y25">IF(S18="Kvarh(Lag)",X18/1000000,X18/1000)</f>
        <v>1.0316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685</v>
      </c>
      <c r="S19" s="60" t="s">
        <v>725</v>
      </c>
      <c r="T19" s="30">
        <v>100</v>
      </c>
      <c r="U19" s="30">
        <v>373295</v>
      </c>
      <c r="V19" s="30">
        <v>347961</v>
      </c>
      <c r="W19" s="30">
        <f t="shared" si="0"/>
        <v>25334</v>
      </c>
      <c r="X19" s="30">
        <f t="shared" si="4"/>
        <v>2533400</v>
      </c>
      <c r="Y19" s="123">
        <f t="shared" si="5"/>
        <v>2.5334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685</v>
      </c>
      <c r="S20" s="60" t="s">
        <v>725</v>
      </c>
      <c r="T20" s="30">
        <v>100</v>
      </c>
      <c r="U20" s="30">
        <v>226847</v>
      </c>
      <c r="V20" s="30">
        <v>213233</v>
      </c>
      <c r="W20" s="30">
        <f t="shared" si="0"/>
        <v>13614</v>
      </c>
      <c r="X20" s="30">
        <f t="shared" si="4"/>
        <v>1361400</v>
      </c>
      <c r="Y20" s="123">
        <f t="shared" si="5"/>
        <v>1.3614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8" t="s">
        <v>775</v>
      </c>
      <c r="C21" s="68"/>
      <c r="D21" s="68"/>
      <c r="E21" s="68"/>
      <c r="F21" s="68"/>
      <c r="G21" s="68"/>
      <c r="H21" s="164"/>
      <c r="I21" s="25">
        <f>'STEPPED UP BY GENCO'!$I$63*-1</f>
        <v>-2.10389723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685</v>
      </c>
      <c r="S21" s="60" t="s">
        <v>725</v>
      </c>
      <c r="T21" s="30">
        <v>100</v>
      </c>
      <c r="U21" s="30">
        <v>287591</v>
      </c>
      <c r="V21" s="30">
        <v>278765</v>
      </c>
      <c r="W21" s="30">
        <f t="shared" si="0"/>
        <v>8826</v>
      </c>
      <c r="X21" s="30">
        <f t="shared" si="4"/>
        <v>882600</v>
      </c>
      <c r="Y21" s="123">
        <f t="shared" si="5"/>
        <v>0.8826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685</v>
      </c>
      <c r="S22" s="60" t="s">
        <v>725</v>
      </c>
      <c r="T22" s="30">
        <v>100</v>
      </c>
      <c r="U22" s="30">
        <v>197588</v>
      </c>
      <c r="V22" s="30">
        <v>188934</v>
      </c>
      <c r="W22" s="30">
        <f t="shared" si="0"/>
        <v>8654</v>
      </c>
      <c r="X22" s="30">
        <f t="shared" si="4"/>
        <v>865400</v>
      </c>
      <c r="Y22" s="123">
        <f t="shared" si="5"/>
        <v>0.8654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685</v>
      </c>
      <c r="S23" s="60" t="s">
        <v>725</v>
      </c>
      <c r="T23" s="30">
        <v>100</v>
      </c>
      <c r="U23" s="30">
        <v>225692</v>
      </c>
      <c r="V23" s="30">
        <v>218173</v>
      </c>
      <c r="W23" s="30">
        <f t="shared" si="0"/>
        <v>7519</v>
      </c>
      <c r="X23" s="30">
        <f t="shared" si="4"/>
        <v>751900</v>
      </c>
      <c r="Y23" s="123">
        <f t="shared" si="5"/>
        <v>0.7519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685</v>
      </c>
      <c r="S24" s="60" t="s">
        <v>725</v>
      </c>
      <c r="T24" s="30">
        <v>100</v>
      </c>
      <c r="U24" s="30">
        <v>160116</v>
      </c>
      <c r="V24" s="30">
        <v>149664</v>
      </c>
      <c r="W24" s="30">
        <f t="shared" si="0"/>
        <v>10452</v>
      </c>
      <c r="X24" s="30">
        <f t="shared" si="4"/>
        <v>1045200</v>
      </c>
      <c r="Y24" s="123">
        <f t="shared" si="5"/>
        <v>1.0452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685</v>
      </c>
      <c r="S25" s="60" t="s">
        <v>725</v>
      </c>
      <c r="T25" s="30">
        <v>100</v>
      </c>
      <c r="U25" s="30">
        <v>192926</v>
      </c>
      <c r="V25" s="30">
        <v>192926</v>
      </c>
      <c r="W25" s="30">
        <f t="shared" si="0"/>
        <v>0</v>
      </c>
      <c r="X25" s="30">
        <f t="shared" si="4"/>
        <v>0</v>
      </c>
      <c r="Y25" s="123">
        <f t="shared" si="5"/>
        <v>0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33.088202769999995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685</v>
      </c>
      <c r="S27" s="60" t="s">
        <v>725</v>
      </c>
      <c r="T27" s="30">
        <v>1100</v>
      </c>
      <c r="U27" s="30">
        <v>3401</v>
      </c>
      <c r="V27" s="30">
        <v>525</v>
      </c>
      <c r="W27" s="30">
        <f t="shared" si="0"/>
        <v>2876</v>
      </c>
      <c r="X27" s="30">
        <f>T27*W27</f>
        <v>3163600</v>
      </c>
      <c r="Y27" s="123">
        <f>IF(S27="Kvarh(Lag)",X27/1000000,X27/1000)</f>
        <v>3.1636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685</v>
      </c>
      <c r="S28" s="60" t="s">
        <v>725</v>
      </c>
      <c r="T28" s="30">
        <v>1000</v>
      </c>
      <c r="U28" s="30">
        <v>80348</v>
      </c>
      <c r="V28" s="30">
        <v>78051</v>
      </c>
      <c r="W28" s="30">
        <f t="shared" si="0"/>
        <v>2297</v>
      </c>
      <c r="X28" s="30">
        <f>T28*W28</f>
        <v>2297000</v>
      </c>
      <c r="Y28" s="123">
        <f>IF(S28="Kvarh(Lag)",X28/1000000,X28/1000)</f>
        <v>2.297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685</v>
      </c>
      <c r="S29" s="60" t="s">
        <v>725</v>
      </c>
      <c r="T29" s="30">
        <v>1100</v>
      </c>
      <c r="U29" s="30">
        <v>71205</v>
      </c>
      <c r="V29" s="30">
        <v>69064</v>
      </c>
      <c r="W29" s="30">
        <f t="shared" si="0"/>
        <v>2141</v>
      </c>
      <c r="X29" s="30">
        <f>T29*W29</f>
        <v>2355100</v>
      </c>
      <c r="Y29" s="123">
        <f>IF(S29="Kvarh(Lag)",X29/1000000,X29/1000)</f>
        <v>2.3551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685</v>
      </c>
      <c r="S30" s="60" t="s">
        <v>725</v>
      </c>
      <c r="T30" s="30">
        <v>1000</v>
      </c>
      <c r="U30" s="30">
        <v>112495</v>
      </c>
      <c r="V30" s="30">
        <v>112495</v>
      </c>
      <c r="W30" s="30">
        <f t="shared" si="0"/>
        <v>0</v>
      </c>
      <c r="X30" s="30">
        <f>T30*W30</f>
        <v>0</v>
      </c>
      <c r="Y30" s="123">
        <f>IF(S30="Kvarh(Lag)",X30/1000000,X30/1000)</f>
        <v>0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16.287200000000002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8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685</v>
      </c>
      <c r="S33" s="60" t="s">
        <v>725</v>
      </c>
      <c r="T33" s="30">
        <v>100</v>
      </c>
      <c r="U33" s="30">
        <v>797002</v>
      </c>
      <c r="V33" s="30">
        <v>781446</v>
      </c>
      <c r="W33" s="30">
        <f t="shared" si="0"/>
        <v>15556</v>
      </c>
      <c r="X33" s="30">
        <f>T33*W33</f>
        <v>1555600</v>
      </c>
      <c r="Y33" s="123">
        <f>IF(S33="Kvarh(Lag)",X33/1000000,X33/1000)</f>
        <v>1.5556</v>
      </c>
      <c r="Z33" s="131"/>
      <c r="AA33" s="288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>
        <v>19</v>
      </c>
      <c r="O34" s="80" t="s">
        <v>154</v>
      </c>
      <c r="P34" s="30">
        <v>4865141</v>
      </c>
      <c r="Q34" s="30" t="e">
        <v>#REF!</v>
      </c>
      <c r="R34" s="30" t="s">
        <v>685</v>
      </c>
      <c r="S34" s="60" t="s">
        <v>725</v>
      </c>
      <c r="T34" s="30">
        <v>100</v>
      </c>
      <c r="U34" s="30">
        <v>443547</v>
      </c>
      <c r="V34" s="30">
        <v>443547</v>
      </c>
      <c r="W34" s="30">
        <f t="shared" si="0"/>
        <v>0</v>
      </c>
      <c r="X34" s="30">
        <f>T34*W34</f>
        <v>0</v>
      </c>
      <c r="Y34" s="123">
        <f>IF(S34="Kvarh(Lag)",X34/1000000,X34/1000)</f>
        <v>0</v>
      </c>
      <c r="Z34" s="131"/>
      <c r="AA34" s="288" t="s">
        <v>831</v>
      </c>
      <c r="AB34" s="5" t="s">
        <v>155</v>
      </c>
      <c r="AC34" s="3">
        <f>BI34</f>
        <v>227899</v>
      </c>
      <c r="AD34" s="3">
        <v>220322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>
        <v>227899</v>
      </c>
      <c r="BJ34" s="3"/>
      <c r="BK34" s="3" t="s">
        <v>155</v>
      </c>
      <c r="BL34" s="3" t="s">
        <v>480</v>
      </c>
      <c r="BM34" s="3"/>
      <c r="BN34" s="3" t="s">
        <v>141</v>
      </c>
      <c r="BO34" s="3" t="s">
        <v>143</v>
      </c>
      <c r="BP34" s="3">
        <v>33</v>
      </c>
      <c r="BQ34" s="3">
        <v>33</v>
      </c>
      <c r="BR34" s="3">
        <v>400</v>
      </c>
      <c r="BS34" s="3">
        <v>400</v>
      </c>
      <c r="BT34" s="3">
        <v>1</v>
      </c>
      <c r="BU34" s="3">
        <v>1</v>
      </c>
      <c r="BV34" s="3">
        <f>(BQ34/BP34)*(BS34/BR34)</f>
        <v>1</v>
      </c>
      <c r="BW34" s="3">
        <f>BT34*BU34*BV34</f>
        <v>1</v>
      </c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s="39" customFormat="1" ht="12.75">
      <c r="A35" s="17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173"/>
      <c r="N35" s="30"/>
      <c r="O35" s="80" t="s">
        <v>154</v>
      </c>
      <c r="P35" s="30">
        <v>4864852</v>
      </c>
      <c r="Q35" s="30"/>
      <c r="R35" s="30" t="s">
        <v>685</v>
      </c>
      <c r="S35" s="60" t="s">
        <v>725</v>
      </c>
      <c r="T35" s="30">
        <v>1000</v>
      </c>
      <c r="U35" s="30">
        <v>1741</v>
      </c>
      <c r="V35" s="30">
        <v>1516</v>
      </c>
      <c r="W35" s="30">
        <f t="shared" si="0"/>
        <v>225</v>
      </c>
      <c r="X35" s="30">
        <f>T35*W35</f>
        <v>225000</v>
      </c>
      <c r="Y35" s="123">
        <f>IF(S35="Kvarh(Lag)",X35/1000000,X35/1000)</f>
        <v>0.225</v>
      </c>
      <c r="Z35" s="131"/>
      <c r="AA35" s="288"/>
      <c r="AB35" s="5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203"/>
      <c r="BY35" s="41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</row>
    <row r="36" spans="1:108" ht="13.5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  <c r="N36" s="30">
        <v>20</v>
      </c>
      <c r="O36" s="80" t="s">
        <v>155</v>
      </c>
      <c r="P36" s="30">
        <v>4865142</v>
      </c>
      <c r="Q36" s="30" t="e">
        <v>#REF!</v>
      </c>
      <c r="R36" s="30" t="s">
        <v>685</v>
      </c>
      <c r="S36" s="60" t="s">
        <v>725</v>
      </c>
      <c r="T36" s="30">
        <v>100</v>
      </c>
      <c r="U36" s="30">
        <v>701744</v>
      </c>
      <c r="V36" s="30">
        <v>680723</v>
      </c>
      <c r="W36" s="30">
        <f t="shared" si="0"/>
        <v>21021</v>
      </c>
      <c r="X36" s="30">
        <f>T36*W36</f>
        <v>2102100</v>
      </c>
      <c r="Y36" s="123">
        <f>IF(S36="Kvarh(Lag)",X36/1000000,X36/1000)</f>
        <v>2.1021</v>
      </c>
      <c r="AB36" s="10" t="s">
        <v>156</v>
      </c>
      <c r="AC36" s="8"/>
      <c r="AD36" s="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8" t="s">
        <v>156</v>
      </c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3.5" thickTop="1">
      <c r="N37" s="30"/>
      <c r="O37" s="95" t="s">
        <v>156</v>
      </c>
      <c r="P37" s="30"/>
      <c r="Q37" s="30"/>
      <c r="R37" s="30"/>
      <c r="S37" s="30"/>
      <c r="T37" s="30"/>
      <c r="U37" s="30"/>
      <c r="V37" s="30"/>
      <c r="W37" s="30">
        <f t="shared" si="0"/>
        <v>0</v>
      </c>
      <c r="X37" s="30"/>
      <c r="Y37" s="71"/>
      <c r="Z37" s="131"/>
      <c r="AA37" s="288"/>
      <c r="AB37" s="5" t="s">
        <v>157</v>
      </c>
      <c r="AC37" s="3">
        <f>BI37</f>
        <v>239038</v>
      </c>
      <c r="AD37" s="3">
        <v>232538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239038</v>
      </c>
      <c r="BJ37" s="3"/>
      <c r="BK37" s="3" t="s">
        <v>157</v>
      </c>
      <c r="BL37" s="3" t="s">
        <v>614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800</v>
      </c>
      <c r="BS37" s="3">
        <v>300</v>
      </c>
      <c r="BT37" s="3">
        <v>1</v>
      </c>
      <c r="BU37" s="3">
        <v>1</v>
      </c>
      <c r="BV37" s="3">
        <f>(BQ37/BP37)*(BS37/BR37)</f>
        <v>0.375</v>
      </c>
      <c r="BW37" s="3">
        <f>BT37*BU37*BV37</f>
        <v>0.375</v>
      </c>
      <c r="BX37" s="203" t="s">
        <v>615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s="15" customFormat="1" ht="12.75">
      <c r="N38" s="30">
        <v>21</v>
      </c>
      <c r="O38" s="80" t="s">
        <v>157</v>
      </c>
      <c r="P38" s="30">
        <v>4865132</v>
      </c>
      <c r="Q38" s="30" t="e">
        <v>#REF!</v>
      </c>
      <c r="R38" s="30" t="s">
        <v>685</v>
      </c>
      <c r="S38" s="60" t="s">
        <v>725</v>
      </c>
      <c r="T38" s="30">
        <v>100</v>
      </c>
      <c r="U38" s="30">
        <v>732504</v>
      </c>
      <c r="V38" s="30">
        <v>705728</v>
      </c>
      <c r="W38" s="30">
        <f t="shared" si="0"/>
        <v>26776</v>
      </c>
      <c r="X38" s="30">
        <f>T38*W38</f>
        <v>2677600</v>
      </c>
      <c r="Y38" s="123">
        <f>IF(S38="Kvarh(Lag)",X38/1000000,X38/1000)</f>
        <v>2.6776</v>
      </c>
      <c r="Z38" s="131"/>
      <c r="AA38" s="288"/>
      <c r="AB38" s="5" t="s">
        <v>158</v>
      </c>
      <c r="AC38" s="3">
        <f>BI38</f>
        <v>50754.9</v>
      </c>
      <c r="AD38" s="3">
        <v>48437.1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>
        <v>50754.9</v>
      </c>
      <c r="BJ38" s="3"/>
      <c r="BK38" s="3" t="s">
        <v>158</v>
      </c>
      <c r="BL38" s="3" t="s">
        <v>616</v>
      </c>
      <c r="BM38" s="3"/>
      <c r="BN38" s="3" t="s">
        <v>141</v>
      </c>
      <c r="BO38" s="3" t="s">
        <v>143</v>
      </c>
      <c r="BP38" s="3">
        <v>33</v>
      </c>
      <c r="BQ38" s="3">
        <v>33</v>
      </c>
      <c r="BR38" s="3">
        <v>300</v>
      </c>
      <c r="BS38" s="3">
        <v>400</v>
      </c>
      <c r="BT38" s="3">
        <v>1</v>
      </c>
      <c r="BU38" s="3">
        <v>1</v>
      </c>
      <c r="BV38" s="3">
        <f>(BQ38/BP38)*(BS38/BR38)</f>
        <v>1.3333333333333333</v>
      </c>
      <c r="BW38" s="3">
        <f>BT38*BU38*BV38</f>
        <v>1.3333333333333333</v>
      </c>
      <c r="BX38" s="203" t="s">
        <v>617</v>
      </c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>
        <v>22</v>
      </c>
      <c r="O39" s="80" t="s">
        <v>158</v>
      </c>
      <c r="P39" s="30">
        <v>4864803</v>
      </c>
      <c r="Q39" s="30" t="e">
        <v>#REF!</v>
      </c>
      <c r="R39" s="30" t="s">
        <v>685</v>
      </c>
      <c r="S39" s="60" t="s">
        <v>725</v>
      </c>
      <c r="T39" s="30">
        <v>100</v>
      </c>
      <c r="U39" s="30">
        <v>475436</v>
      </c>
      <c r="V39" s="30">
        <v>458018</v>
      </c>
      <c r="W39" s="30">
        <f t="shared" si="0"/>
        <v>17418</v>
      </c>
      <c r="X39" s="30">
        <f>T39*W39</f>
        <v>1741800</v>
      </c>
      <c r="Y39" s="123">
        <f>IF(S39="Kvarh(Lag)",X39/1000000,X39/1000)</f>
        <v>1.7418</v>
      </c>
      <c r="AB39" s="5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ht="12.75">
      <c r="N40" s="30"/>
      <c r="O40" s="95" t="s">
        <v>159</v>
      </c>
      <c r="P40" s="30"/>
      <c r="Q40" s="30"/>
      <c r="R40" s="30"/>
      <c r="S40" s="30"/>
      <c r="T40" s="30"/>
      <c r="U40" s="30"/>
      <c r="V40" s="30"/>
      <c r="W40" s="30">
        <f t="shared" si="0"/>
        <v>0</v>
      </c>
      <c r="X40" s="87"/>
      <c r="Y40" s="307"/>
      <c r="AB40" s="10" t="s">
        <v>159</v>
      </c>
      <c r="AC40" s="8"/>
      <c r="AD40" s="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8" t="s">
        <v>159</v>
      </c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Y40" s="2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4:108" s="39" customFormat="1" ht="12.75">
      <c r="N41" s="30">
        <v>23</v>
      </c>
      <c r="O41" s="80" t="s">
        <v>160</v>
      </c>
      <c r="P41" s="30">
        <v>4865133</v>
      </c>
      <c r="Q41" s="30" t="e">
        <v>#REF!</v>
      </c>
      <c r="R41" s="30" t="s">
        <v>685</v>
      </c>
      <c r="S41" s="60" t="s">
        <v>725</v>
      </c>
      <c r="T41" s="30">
        <v>100</v>
      </c>
      <c r="U41" s="30">
        <v>372523</v>
      </c>
      <c r="V41" s="30">
        <v>364253</v>
      </c>
      <c r="W41" s="30">
        <f t="shared" si="0"/>
        <v>8270</v>
      </c>
      <c r="X41" s="30">
        <f>T41*W41</f>
        <v>827000</v>
      </c>
      <c r="Y41" s="123">
        <f>IF(S41="Kvarh(Lag)",X41/1000000,X41/1000)</f>
        <v>0.827</v>
      </c>
      <c r="Z41" s="131"/>
      <c r="AA41" s="288"/>
      <c r="AB41" s="5" t="s">
        <v>160</v>
      </c>
      <c r="AC41" s="3">
        <f>BI41</f>
        <v>130731.3</v>
      </c>
      <c r="AD41" s="3">
        <v>127633.4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>
        <v>130731.3</v>
      </c>
      <c r="BJ41" s="3"/>
      <c r="BK41" s="3" t="s">
        <v>160</v>
      </c>
      <c r="BL41" s="3" t="s">
        <v>475</v>
      </c>
      <c r="BM41" s="3"/>
      <c r="BN41" s="3" t="s">
        <v>141</v>
      </c>
      <c r="BO41" s="3" t="s">
        <v>143</v>
      </c>
      <c r="BP41" s="3">
        <v>33</v>
      </c>
      <c r="BQ41" s="3">
        <v>33</v>
      </c>
      <c r="BR41" s="3">
        <v>300</v>
      </c>
      <c r="BS41" s="3">
        <v>300</v>
      </c>
      <c r="BT41" s="3">
        <v>1</v>
      </c>
      <c r="BU41" s="3">
        <v>1</v>
      </c>
      <c r="BV41" s="3">
        <f>(BQ41/BP41)*(BS41/BR41)</f>
        <v>1</v>
      </c>
      <c r="BW41" s="3">
        <f>BT41*BU41*BV41</f>
        <v>1</v>
      </c>
      <c r="BX41" s="203"/>
      <c r="BY41" s="41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</row>
    <row r="42" spans="14:108" ht="12.75">
      <c r="N42" s="30"/>
      <c r="O42" s="95" t="s">
        <v>161</v>
      </c>
      <c r="P42" s="30"/>
      <c r="Q42" s="30"/>
      <c r="R42" s="30"/>
      <c r="S42" s="30"/>
      <c r="T42" s="30"/>
      <c r="U42" s="30"/>
      <c r="V42" s="30"/>
      <c r="W42" s="30">
        <f t="shared" si="0"/>
        <v>0</v>
      </c>
      <c r="X42" s="87"/>
      <c r="Y42" s="307"/>
      <c r="AB42" s="10" t="s">
        <v>161</v>
      </c>
      <c r="AC42" s="8"/>
      <c r="AD42" s="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8" t="s">
        <v>161</v>
      </c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162</v>
      </c>
      <c r="P43" s="30">
        <v>4865076</v>
      </c>
      <c r="Q43" s="30" t="e">
        <v>#REF!</v>
      </c>
      <c r="R43" s="30" t="s">
        <v>685</v>
      </c>
      <c r="S43" s="60" t="s">
        <v>725</v>
      </c>
      <c r="T43" s="30">
        <v>100</v>
      </c>
      <c r="U43" s="30">
        <v>25091</v>
      </c>
      <c r="V43" s="30">
        <v>22064</v>
      </c>
      <c r="W43" s="30">
        <f t="shared" si="0"/>
        <v>3027</v>
      </c>
      <c r="X43" s="30">
        <f>T43*W43</f>
        <v>302700</v>
      </c>
      <c r="Y43" s="123">
        <f>IF(S43="Kvarh(Lag)",X43/1000000,X43/1000)</f>
        <v>0.3027</v>
      </c>
      <c r="AB43" s="5" t="s">
        <v>162</v>
      </c>
      <c r="AC43" s="3">
        <f>BI43</f>
        <v>10347.3</v>
      </c>
      <c r="AD43" s="3">
        <v>10107.4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10347.3</v>
      </c>
      <c r="BJ43" s="3"/>
      <c r="BK43" s="3" t="s">
        <v>162</v>
      </c>
      <c r="BL43" s="3" t="s">
        <v>470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>
        <v>25</v>
      </c>
      <c r="O44" s="80" t="s">
        <v>163</v>
      </c>
      <c r="P44" s="30">
        <v>4865077</v>
      </c>
      <c r="Q44" s="30" t="e">
        <v>#REF!</v>
      </c>
      <c r="R44" s="30" t="s">
        <v>685</v>
      </c>
      <c r="S44" s="60" t="s">
        <v>725</v>
      </c>
      <c r="T44" s="30">
        <v>100</v>
      </c>
      <c r="U44" s="30"/>
      <c r="V44" s="30"/>
      <c r="W44" s="30">
        <f t="shared" si="0"/>
        <v>0</v>
      </c>
      <c r="X44" s="30">
        <f>T44*W44</f>
        <v>0</v>
      </c>
      <c r="Y44" s="123">
        <f>IF(S44="Kvarh(Lag)",X44/1000000,X44/1000)</f>
        <v>0</v>
      </c>
      <c r="AB44" s="5" t="s">
        <v>163</v>
      </c>
      <c r="AC44" s="3">
        <f>BI44</f>
        <v>2853.1</v>
      </c>
      <c r="AD44" s="3">
        <v>2853.1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>
        <v>2853.1</v>
      </c>
      <c r="BJ44" s="3"/>
      <c r="BK44" s="3" t="s">
        <v>163</v>
      </c>
      <c r="BL44" s="3" t="s">
        <v>471</v>
      </c>
      <c r="BM44" s="3"/>
      <c r="BN44" s="3" t="s">
        <v>141</v>
      </c>
      <c r="BO44" s="3" t="s">
        <v>143</v>
      </c>
      <c r="BP44" s="3">
        <v>11</v>
      </c>
      <c r="BQ44" s="3">
        <v>11</v>
      </c>
      <c r="BR44" s="3">
        <v>300</v>
      </c>
      <c r="BS44" s="3">
        <v>300</v>
      </c>
      <c r="BT44" s="3">
        <v>1</v>
      </c>
      <c r="BU44" s="3">
        <v>1</v>
      </c>
      <c r="BV44" s="3">
        <f>(BQ44/BP44)*(BS44/BR44)</f>
        <v>1</v>
      </c>
      <c r="BW44" s="3">
        <f>BT44*BU44*BV44</f>
        <v>1</v>
      </c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/>
      <c r="O45" s="95" t="s">
        <v>70</v>
      </c>
      <c r="P45" s="30"/>
      <c r="Q45" s="30"/>
      <c r="R45" s="30"/>
      <c r="S45" s="30"/>
      <c r="T45" s="30"/>
      <c r="U45" s="30"/>
      <c r="V45" s="30"/>
      <c r="W45" s="30">
        <f t="shared" si="0"/>
        <v>0</v>
      </c>
      <c r="X45" s="30"/>
      <c r="Y45" s="71"/>
      <c r="AB45" s="5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ht="12.75">
      <c r="N46" s="30">
        <v>26</v>
      </c>
      <c r="O46" s="80" t="s">
        <v>164</v>
      </c>
      <c r="P46" s="30">
        <v>4865093</v>
      </c>
      <c r="Q46" s="30" t="e">
        <v>#REF!</v>
      </c>
      <c r="R46" s="30" t="s">
        <v>685</v>
      </c>
      <c r="S46" s="60" t="s">
        <v>725</v>
      </c>
      <c r="T46" s="30">
        <v>100</v>
      </c>
      <c r="U46" s="30">
        <v>136943</v>
      </c>
      <c r="V46" s="30">
        <v>131289</v>
      </c>
      <c r="W46" s="30">
        <f t="shared" si="0"/>
        <v>5654</v>
      </c>
      <c r="X46" s="30">
        <f>T46*W46</f>
        <v>565400</v>
      </c>
      <c r="Y46" s="123">
        <f>IF(S46="Kvarh(Lag)",X46/1000000,X46/1000)</f>
        <v>0.5654</v>
      </c>
      <c r="AB46" s="10" t="s">
        <v>70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8" t="s">
        <v>70</v>
      </c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165</v>
      </c>
      <c r="P47" s="30">
        <v>4865094</v>
      </c>
      <c r="Q47" s="30" t="e">
        <v>#REF!</v>
      </c>
      <c r="R47" s="30" t="s">
        <v>685</v>
      </c>
      <c r="S47" s="60" t="s">
        <v>725</v>
      </c>
      <c r="T47" s="30">
        <v>100</v>
      </c>
      <c r="U47" s="30">
        <v>147561</v>
      </c>
      <c r="V47" s="30">
        <v>141314</v>
      </c>
      <c r="W47" s="30">
        <f t="shared" si="0"/>
        <v>6247</v>
      </c>
      <c r="X47" s="30">
        <f>T47*W47</f>
        <v>624700</v>
      </c>
      <c r="Y47" s="123">
        <f>IF(S47="Kvarh(Lag)",X47/1000000,X47/1000)</f>
        <v>0.6247</v>
      </c>
      <c r="Z47" s="131"/>
      <c r="AA47" s="288"/>
      <c r="AB47" s="5" t="s">
        <v>164</v>
      </c>
      <c r="AC47" s="3">
        <f>BI47</f>
        <v>40248.5</v>
      </c>
      <c r="AD47" s="3">
        <v>39301.8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40248.5</v>
      </c>
      <c r="BJ47" s="3"/>
      <c r="BK47" s="3" t="s">
        <v>164</v>
      </c>
      <c r="BL47" s="3" t="s">
        <v>476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203"/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>
        <v>28</v>
      </c>
      <c r="O48" s="80" t="s">
        <v>713</v>
      </c>
      <c r="P48" s="30">
        <v>4865144</v>
      </c>
      <c r="Q48" s="30" t="e">
        <v>#REF!</v>
      </c>
      <c r="R48" s="30" t="s">
        <v>685</v>
      </c>
      <c r="S48" s="60" t="s">
        <v>725</v>
      </c>
      <c r="T48" s="30">
        <v>100</v>
      </c>
      <c r="U48" s="30">
        <v>395746</v>
      </c>
      <c r="V48" s="30">
        <v>383085</v>
      </c>
      <c r="W48" s="30">
        <f t="shared" si="0"/>
        <v>12661</v>
      </c>
      <c r="X48" s="30">
        <f>T48*W48</f>
        <v>1266100</v>
      </c>
      <c r="Y48" s="123">
        <f>IF(S48="Kvarh(Lag)",X48/1000000,X48/1000)</f>
        <v>1.2661</v>
      </c>
      <c r="Z48" s="131"/>
      <c r="AA48" s="288"/>
      <c r="AB48" s="5" t="s">
        <v>165</v>
      </c>
      <c r="AC48" s="3">
        <f>BI48</f>
        <v>41458.1</v>
      </c>
      <c r="AD48" s="3">
        <v>40467.8</v>
      </c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>
        <v>41458.1</v>
      </c>
      <c r="BJ48" s="3"/>
      <c r="BK48" s="3" t="s">
        <v>165</v>
      </c>
      <c r="BL48" s="3" t="s">
        <v>477</v>
      </c>
      <c r="BM48" s="3"/>
      <c r="BN48" s="3" t="s">
        <v>168</v>
      </c>
      <c r="BO48" s="3" t="s">
        <v>143</v>
      </c>
      <c r="BP48" s="3">
        <v>11</v>
      </c>
      <c r="BQ48" s="3">
        <v>11</v>
      </c>
      <c r="BR48" s="3">
        <v>300</v>
      </c>
      <c r="BS48" s="3">
        <v>400</v>
      </c>
      <c r="BT48" s="3">
        <v>1</v>
      </c>
      <c r="BU48" s="3">
        <v>1</v>
      </c>
      <c r="BV48" s="3">
        <f>(BQ48/BP48)*(BS48/BR48)</f>
        <v>1.3333333333333333</v>
      </c>
      <c r="BW48" s="3">
        <f>BT48*BU48*BV48</f>
        <v>1.3333333333333333</v>
      </c>
      <c r="BX48" s="15" t="s">
        <v>618</v>
      </c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/>
      <c r="O49" s="95" t="s">
        <v>162</v>
      </c>
      <c r="P49" s="30"/>
      <c r="Q49" s="30"/>
      <c r="R49" s="30"/>
      <c r="S49" s="30"/>
      <c r="T49" s="30"/>
      <c r="U49" s="30"/>
      <c r="V49" s="30"/>
      <c r="W49" s="30">
        <f t="shared" si="0"/>
        <v>0</v>
      </c>
      <c r="X49" s="30"/>
      <c r="Y49" s="71"/>
      <c r="Z49" s="131"/>
      <c r="AA49" s="288"/>
      <c r="AB49" s="5" t="s">
        <v>566</v>
      </c>
      <c r="AC49" s="3">
        <f>BI49</f>
        <v>166908</v>
      </c>
      <c r="AD49" s="3">
        <v>163002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2"/>
      <c r="BI49" s="3">
        <v>166908</v>
      </c>
      <c r="BJ49" s="3"/>
      <c r="BK49" s="3" t="s">
        <v>569</v>
      </c>
      <c r="BL49" s="3" t="s">
        <v>570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s="15" customFormat="1" ht="12.75">
      <c r="N50" s="30">
        <v>29</v>
      </c>
      <c r="O50" s="80" t="s">
        <v>210</v>
      </c>
      <c r="P50" s="30">
        <v>4865143</v>
      </c>
      <c r="Q50" s="30" t="e">
        <v>#REF!</v>
      </c>
      <c r="R50" s="30" t="s">
        <v>685</v>
      </c>
      <c r="S50" s="60" t="s">
        <v>725</v>
      </c>
      <c r="T50" s="30">
        <v>100</v>
      </c>
      <c r="U50" s="30">
        <v>424067</v>
      </c>
      <c r="V50" s="30">
        <v>415351</v>
      </c>
      <c r="W50" s="30">
        <f t="shared" si="0"/>
        <v>8716</v>
      </c>
      <c r="X50" s="30">
        <f>T50*W50</f>
        <v>871600</v>
      </c>
      <c r="Y50" s="123">
        <f>IF(S50="Kvarh(Lag)",X50/1000000,X50/1000)</f>
        <v>0.8716</v>
      </c>
      <c r="Z50" s="131"/>
      <c r="AA50" s="288"/>
      <c r="AB50" s="5" t="s">
        <v>564</v>
      </c>
      <c r="AC50" s="3">
        <f>BI50</f>
        <v>10667</v>
      </c>
      <c r="AD50" s="3">
        <v>10667</v>
      </c>
      <c r="AE50" s="3"/>
      <c r="AF50" s="3"/>
      <c r="AG50" s="3"/>
      <c r="AH50" s="3"/>
      <c r="AI50" s="3"/>
      <c r="AJ50" s="3"/>
      <c r="AK50" s="3"/>
      <c r="AL50" s="3"/>
      <c r="AM50" s="3"/>
      <c r="AN50" s="54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>
        <v>10667</v>
      </c>
      <c r="BJ50" s="3"/>
      <c r="BK50" s="3" t="s">
        <v>565</v>
      </c>
      <c r="BL50" s="3" t="s">
        <v>567</v>
      </c>
      <c r="BM50" s="3">
        <v>0</v>
      </c>
      <c r="BN50" s="3" t="s">
        <v>168</v>
      </c>
      <c r="BO50" s="3" t="s">
        <v>143</v>
      </c>
      <c r="BP50" s="3">
        <v>33</v>
      </c>
      <c r="BQ50" s="3">
        <v>33</v>
      </c>
      <c r="BR50" s="3">
        <v>400</v>
      </c>
      <c r="BS50" s="3">
        <v>400</v>
      </c>
      <c r="BT50" s="3">
        <v>1</v>
      </c>
      <c r="BU50" s="3">
        <v>1</v>
      </c>
      <c r="BV50" s="3">
        <v>1</v>
      </c>
      <c r="BW50" s="3">
        <v>1</v>
      </c>
      <c r="BX50" s="20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80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O52" s="95"/>
      <c r="P52" s="30"/>
      <c r="Q52" s="30"/>
      <c r="R52" s="30"/>
      <c r="S52" s="30"/>
      <c r="T52" s="30"/>
      <c r="U52" s="30"/>
      <c r="V52" s="30"/>
      <c r="W52" s="30"/>
      <c r="X52" s="30"/>
      <c r="Y52" s="71"/>
      <c r="AB52" s="5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>
      <c r="N53" s="30"/>
      <c r="P53" s="87"/>
      <c r="Q53" s="87"/>
      <c r="R53" s="87"/>
      <c r="S53" s="30"/>
      <c r="T53" s="87"/>
      <c r="U53" s="98" t="s">
        <v>209</v>
      </c>
      <c r="V53" s="87"/>
      <c r="W53" s="87"/>
      <c r="X53" s="87"/>
      <c r="Y53" s="99">
        <f>SUM(Y10:Y52)-Y31</f>
        <v>35.192099999999996</v>
      </c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230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231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O56" s="43"/>
      <c r="P56" s="43" t="s">
        <v>232</v>
      </c>
      <c r="Q56" s="30"/>
      <c r="R56" s="30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 hidden="1">
      <c r="N57" s="30"/>
      <c r="P57" s="43" t="s">
        <v>323</v>
      </c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2.75">
      <c r="N62" s="3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5.75">
      <c r="N63" s="11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43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4:108" ht="12.75">
      <c r="N105" s="30"/>
      <c r="P105" s="87"/>
      <c r="Q105" s="87"/>
      <c r="R105" s="87"/>
      <c r="S105" s="30"/>
      <c r="T105" s="87"/>
      <c r="U105" s="87"/>
      <c r="V105" s="87"/>
      <c r="W105" s="87"/>
      <c r="X105" s="87"/>
      <c r="Y105" s="87"/>
      <c r="AB105" s="5"/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25.5">
      <c r="M106" s="2"/>
      <c r="N106" s="30"/>
      <c r="O106" s="289" t="s">
        <v>315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 t="s">
        <v>183</v>
      </c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5">
      <c r="M107" s="2"/>
      <c r="O107" s="91" t="s">
        <v>644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290" t="s">
        <v>692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/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8">
      <c r="M109" s="2"/>
      <c r="N109" s="30"/>
      <c r="O109" s="290" t="s">
        <v>306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 t="s">
        <v>306</v>
      </c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2.75">
      <c r="M110" s="2"/>
      <c r="N110" s="30"/>
      <c r="O110" s="8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AB110" s="5"/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7.25">
      <c r="M111" s="2"/>
      <c r="N111" s="83" t="s">
        <v>219</v>
      </c>
      <c r="O111" s="95" t="s">
        <v>220</v>
      </c>
      <c r="P111" s="83" t="s">
        <v>25</v>
      </c>
      <c r="Q111" s="83" t="s">
        <v>26</v>
      </c>
      <c r="R111" s="83" t="s">
        <v>140</v>
      </c>
      <c r="S111" s="83" t="s">
        <v>90</v>
      </c>
      <c r="T111" s="83" t="s">
        <v>43</v>
      </c>
      <c r="U111" s="242" t="s">
        <v>691</v>
      </c>
      <c r="V111" s="242" t="s">
        <v>681</v>
      </c>
      <c r="W111" s="83" t="s">
        <v>217</v>
      </c>
      <c r="X111" s="83" t="s">
        <v>218</v>
      </c>
      <c r="Y111" s="83" t="s">
        <v>208</v>
      </c>
      <c r="AB111" s="5" t="s">
        <v>220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3:108" ht="12.75">
      <c r="M112" s="2"/>
      <c r="N112" s="30"/>
      <c r="O112" s="95" t="s">
        <v>221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221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2:108" ht="30">
      <c r="B113" s="16" t="s">
        <v>326</v>
      </c>
      <c r="M113" s="2"/>
      <c r="N113" s="30"/>
      <c r="O113" s="95" t="s">
        <v>107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AB113" s="5" t="s">
        <v>107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Y113" s="2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s="39" customFormat="1" ht="25.5">
      <c r="A114"/>
      <c r="B114" s="47" t="s">
        <v>683</v>
      </c>
      <c r="D114"/>
      <c r="E114"/>
      <c r="F114"/>
      <c r="G114"/>
      <c r="H114"/>
      <c r="I114"/>
      <c r="J114"/>
      <c r="K114"/>
      <c r="M114" s="41"/>
      <c r="N114" s="30">
        <v>1</v>
      </c>
      <c r="O114" s="30" t="s">
        <v>98</v>
      </c>
      <c r="P114" s="30" t="s">
        <v>444</v>
      </c>
      <c r="Q114" s="30"/>
      <c r="R114" s="30" t="s">
        <v>141</v>
      </c>
      <c r="S114" s="80" t="s">
        <v>307</v>
      </c>
      <c r="T114" s="30">
        <v>1</v>
      </c>
      <c r="U114" s="30">
        <v>188062</v>
      </c>
      <c r="V114" s="30">
        <v>184061</v>
      </c>
      <c r="W114" s="30">
        <f>U114-V114</f>
        <v>4001</v>
      </c>
      <c r="X114" s="30">
        <f>T114*W114</f>
        <v>4001</v>
      </c>
      <c r="Y114" s="71">
        <f>IF(S114="KVAH",X114/1000000,X114/1000)</f>
        <v>4.001</v>
      </c>
      <c r="Z114" s="131"/>
      <c r="AA114" s="80"/>
      <c r="AB114" s="5" t="s">
        <v>98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2</v>
      </c>
      <c r="O115" s="30" t="s">
        <v>99</v>
      </c>
      <c r="P115" s="30" t="s">
        <v>445</v>
      </c>
      <c r="Q115" s="30"/>
      <c r="R115" s="30" t="s">
        <v>141</v>
      </c>
      <c r="S115" s="80" t="s">
        <v>307</v>
      </c>
      <c r="T115" s="30">
        <v>1</v>
      </c>
      <c r="U115" s="30">
        <v>155366</v>
      </c>
      <c r="V115" s="30">
        <v>152418</v>
      </c>
      <c r="W115" s="30">
        <f>U115-V115</f>
        <v>2948</v>
      </c>
      <c r="X115" s="30">
        <f>T115*W115</f>
        <v>2948</v>
      </c>
      <c r="Y115" s="71">
        <f>IF(S115="KVAH",X115/1000000,X115/1000)</f>
        <v>2.948</v>
      </c>
      <c r="Z115" s="131"/>
      <c r="AA115" s="80"/>
      <c r="AB115" s="5" t="s">
        <v>99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3</v>
      </c>
      <c r="O116" s="30" t="s">
        <v>100</v>
      </c>
      <c r="P116" s="30" t="s">
        <v>446</v>
      </c>
      <c r="Q116" s="30"/>
      <c r="R116" s="30" t="s">
        <v>141</v>
      </c>
      <c r="S116" s="80" t="s">
        <v>307</v>
      </c>
      <c r="T116" s="30">
        <v>1</v>
      </c>
      <c r="U116" s="30">
        <v>77228</v>
      </c>
      <c r="V116" s="30">
        <v>75338</v>
      </c>
      <c r="W116" s="30">
        <f>U116-V116</f>
        <v>1890</v>
      </c>
      <c r="X116" s="30">
        <f>T116*W116</f>
        <v>1890</v>
      </c>
      <c r="Y116" s="71">
        <f>IF(S116="KVAH",X116/1000000,X116/1000)</f>
        <v>1.89</v>
      </c>
      <c r="Z116" s="131"/>
      <c r="AA116" s="80"/>
      <c r="AB116" s="5" t="s">
        <v>100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4</v>
      </c>
      <c r="O117" s="30" t="s">
        <v>101</v>
      </c>
      <c r="P117" s="30" t="s">
        <v>447</v>
      </c>
      <c r="Q117" s="30"/>
      <c r="R117" s="30" t="s">
        <v>141</v>
      </c>
      <c r="S117" s="80" t="s">
        <v>307</v>
      </c>
      <c r="T117" s="30">
        <v>1</v>
      </c>
      <c r="U117" s="30">
        <v>135530</v>
      </c>
      <c r="V117" s="30">
        <v>132650</v>
      </c>
      <c r="W117" s="30">
        <f>U117-V117</f>
        <v>2880</v>
      </c>
      <c r="X117" s="30">
        <f>T117*W117</f>
        <v>2880</v>
      </c>
      <c r="Y117" s="71">
        <f>IF(S117="KVAH",X117/1000000,X117/1000)</f>
        <v>2.88</v>
      </c>
      <c r="Z117" s="131"/>
      <c r="AA117" s="80"/>
      <c r="AB117" s="5" t="s">
        <v>101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:108" s="39" customFormat="1" ht="12.75">
      <c r="A118"/>
      <c r="B118"/>
      <c r="C118"/>
      <c r="D118"/>
      <c r="E118"/>
      <c r="F118"/>
      <c r="G118"/>
      <c r="H118"/>
      <c r="I118"/>
      <c r="J118"/>
      <c r="K118"/>
      <c r="M118" s="41"/>
      <c r="N118" s="30">
        <v>5</v>
      </c>
      <c r="O118" s="30" t="s">
        <v>292</v>
      </c>
      <c r="P118" s="30" t="s">
        <v>448</v>
      </c>
      <c r="Q118" s="30"/>
      <c r="R118" s="30" t="s">
        <v>141</v>
      </c>
      <c r="S118" s="80" t="s">
        <v>307</v>
      </c>
      <c r="T118" s="30">
        <v>1</v>
      </c>
      <c r="U118" s="30">
        <v>106141</v>
      </c>
      <c r="V118" s="30">
        <v>103626</v>
      </c>
      <c r="W118" s="30">
        <f>U118-V118</f>
        <v>2515</v>
      </c>
      <c r="X118" s="30">
        <f>T118*W118</f>
        <v>2515</v>
      </c>
      <c r="Y118" s="71">
        <f>IF(S118="KVAH",X118/1000000,X118/1000)</f>
        <v>2.515</v>
      </c>
      <c r="Z118" s="131"/>
      <c r="AA118" s="80"/>
      <c r="AB118" s="5" t="s">
        <v>292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15"/>
      <c r="BY118" s="41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</row>
    <row r="119" spans="13:108" ht="12.75">
      <c r="M119" s="2"/>
      <c r="N119" s="30"/>
      <c r="O119" s="83" t="s">
        <v>96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5" t="s">
        <v>96</v>
      </c>
      <c r="AC119" s="3"/>
      <c r="AD119" s="14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Y119" s="2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8:28" ht="13.5" thickBot="1">
      <c r="H120" s="46"/>
      <c r="M120" s="2"/>
      <c r="N120" s="30"/>
      <c r="O120" s="83" t="s">
        <v>107</v>
      </c>
      <c r="P120" s="30"/>
      <c r="Q120" s="30"/>
      <c r="R120" s="30"/>
      <c r="S120" s="30"/>
      <c r="T120" s="30"/>
      <c r="U120" s="87"/>
      <c r="V120" s="87"/>
      <c r="W120" s="30"/>
      <c r="X120" s="30"/>
      <c r="Y120" s="30"/>
      <c r="AB120" s="201" t="s">
        <v>107</v>
      </c>
    </row>
    <row r="121" spans="1:76" s="39" customFormat="1" ht="13.5" thickTop="1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8"/>
      <c r="M121" s="41"/>
      <c r="N121" s="30">
        <v>6</v>
      </c>
      <c r="O121" s="30" t="s">
        <v>450</v>
      </c>
      <c r="P121" s="30" t="s">
        <v>449</v>
      </c>
      <c r="Q121" s="30"/>
      <c r="R121" s="30" t="s">
        <v>141</v>
      </c>
      <c r="S121" s="80" t="s">
        <v>307</v>
      </c>
      <c r="T121" s="30">
        <v>1</v>
      </c>
      <c r="U121" s="30">
        <v>96935.7</v>
      </c>
      <c r="V121" s="30">
        <v>94075.5</v>
      </c>
      <c r="W121" s="30">
        <f aca="true" t="shared" si="6" ref="W121:W128">U121-V121</f>
        <v>2860.199999999997</v>
      </c>
      <c r="X121" s="30">
        <f aca="true" t="shared" si="7" ref="X121:X128">T121*W121</f>
        <v>2860.199999999997</v>
      </c>
      <c r="Y121" s="71">
        <f aca="true" t="shared" si="8" ref="Y121:Y128">IF(S121="KVAH",X121/1000000,X121/1000)</f>
        <v>2.860199999999997</v>
      </c>
      <c r="Z121" s="131"/>
      <c r="AA121" s="80"/>
      <c r="AB121" s="201" t="s">
        <v>450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7</v>
      </c>
      <c r="O122" s="30" t="s">
        <v>451</v>
      </c>
      <c r="P122" s="30" t="s">
        <v>452</v>
      </c>
      <c r="Q122" s="30"/>
      <c r="R122" s="30" t="s">
        <v>141</v>
      </c>
      <c r="S122" s="80" t="s">
        <v>307</v>
      </c>
      <c r="T122" s="30">
        <v>1</v>
      </c>
      <c r="U122" s="30">
        <v>131423</v>
      </c>
      <c r="V122" s="30">
        <v>128394.2</v>
      </c>
      <c r="W122" s="30">
        <f t="shared" si="6"/>
        <v>3028.800000000003</v>
      </c>
      <c r="X122" s="30">
        <f t="shared" si="7"/>
        <v>3028.800000000003</v>
      </c>
      <c r="Y122" s="71">
        <f t="shared" si="8"/>
        <v>3.028800000000003</v>
      </c>
      <c r="Z122" s="131"/>
      <c r="AA122" s="80"/>
      <c r="AB122" s="201" t="s">
        <v>451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8</v>
      </c>
      <c r="O123" s="30" t="s">
        <v>453</v>
      </c>
      <c r="P123" s="30" t="s">
        <v>454</v>
      </c>
      <c r="Q123" s="30"/>
      <c r="R123" s="30" t="s">
        <v>141</v>
      </c>
      <c r="S123" s="80" t="s">
        <v>307</v>
      </c>
      <c r="T123" s="30">
        <v>1</v>
      </c>
      <c r="U123" s="30">
        <v>114680.9</v>
      </c>
      <c r="V123" s="30">
        <v>113031.9</v>
      </c>
      <c r="W123" s="30">
        <f t="shared" si="6"/>
        <v>1649</v>
      </c>
      <c r="X123" s="30">
        <f t="shared" si="7"/>
        <v>1649</v>
      </c>
      <c r="Y123" s="71">
        <f t="shared" si="8"/>
        <v>1.649</v>
      </c>
      <c r="Z123" s="131"/>
      <c r="AA123" s="80"/>
      <c r="AB123" s="201" t="s">
        <v>453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9</v>
      </c>
      <c r="O124" s="30" t="s">
        <v>455</v>
      </c>
      <c r="P124" s="30" t="s">
        <v>456</v>
      </c>
      <c r="Q124" s="30"/>
      <c r="R124" s="30" t="s">
        <v>141</v>
      </c>
      <c r="S124" s="80" t="s">
        <v>307</v>
      </c>
      <c r="T124" s="30">
        <v>1</v>
      </c>
      <c r="U124" s="30">
        <v>128272.7</v>
      </c>
      <c r="V124" s="30">
        <v>125374.2</v>
      </c>
      <c r="W124" s="30">
        <f t="shared" si="6"/>
        <v>2898.5</v>
      </c>
      <c r="X124" s="30">
        <f t="shared" si="7"/>
        <v>2898.5</v>
      </c>
      <c r="Y124" s="71">
        <f t="shared" si="8"/>
        <v>2.8985</v>
      </c>
      <c r="Z124" s="131"/>
      <c r="AA124" s="80"/>
      <c r="AB124" s="201" t="s">
        <v>455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172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173"/>
      <c r="M125" s="41"/>
      <c r="N125" s="30">
        <v>10</v>
      </c>
      <c r="O125" s="30" t="s">
        <v>457</v>
      </c>
      <c r="P125" s="30" t="s">
        <v>458</v>
      </c>
      <c r="Q125" s="30"/>
      <c r="R125" s="30" t="s">
        <v>141</v>
      </c>
      <c r="S125" s="80" t="s">
        <v>307</v>
      </c>
      <c r="T125" s="30">
        <v>1</v>
      </c>
      <c r="U125" s="30">
        <v>37300.4</v>
      </c>
      <c r="V125" s="30">
        <v>34347.8</v>
      </c>
      <c r="W125" s="30">
        <f t="shared" si="6"/>
        <v>2952.5999999999985</v>
      </c>
      <c r="X125" s="30">
        <f t="shared" si="7"/>
        <v>2952.5999999999985</v>
      </c>
      <c r="Y125" s="71">
        <f t="shared" si="8"/>
        <v>2.9525999999999986</v>
      </c>
      <c r="Z125" s="131"/>
      <c r="AA125" s="80"/>
      <c r="AB125" s="201" t="s">
        <v>457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5" t="s">
        <v>485</v>
      </c>
      <c r="C126" s="24"/>
      <c r="D126" s="24"/>
      <c r="E126" s="24"/>
      <c r="F126" s="24"/>
      <c r="G126" s="24"/>
      <c r="H126" s="24"/>
      <c r="I126" s="158">
        <f>$Y$184</f>
        <v>94.04404107</v>
      </c>
      <c r="J126" s="24"/>
      <c r="K126" s="24"/>
      <c r="L126" s="173"/>
      <c r="M126" s="41"/>
      <c r="N126" s="30">
        <v>11</v>
      </c>
      <c r="O126" s="30" t="s">
        <v>459</v>
      </c>
      <c r="P126" s="30" t="s">
        <v>460</v>
      </c>
      <c r="Q126" s="30"/>
      <c r="R126" s="30" t="s">
        <v>141</v>
      </c>
      <c r="S126" s="80" t="s">
        <v>307</v>
      </c>
      <c r="T126" s="30">
        <v>1</v>
      </c>
      <c r="U126" s="30">
        <v>91422.8</v>
      </c>
      <c r="V126" s="30">
        <v>89856.9</v>
      </c>
      <c r="W126" s="30">
        <f t="shared" si="6"/>
        <v>1565.9000000000087</v>
      </c>
      <c r="X126" s="30">
        <f t="shared" si="7"/>
        <v>1565.9000000000087</v>
      </c>
      <c r="Y126" s="71">
        <f t="shared" si="8"/>
        <v>1.5659000000000087</v>
      </c>
      <c r="Z126" s="131"/>
      <c r="AA126" s="80"/>
      <c r="AB126" s="201" t="s">
        <v>459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3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173"/>
      <c r="M127" s="41"/>
      <c r="N127" s="30">
        <v>12</v>
      </c>
      <c r="O127" s="30" t="s">
        <v>461</v>
      </c>
      <c r="P127" s="30" t="s">
        <v>462</v>
      </c>
      <c r="Q127" s="30"/>
      <c r="R127" s="30" t="s">
        <v>141</v>
      </c>
      <c r="S127" s="80" t="s">
        <v>307</v>
      </c>
      <c r="T127" s="30">
        <v>1</v>
      </c>
      <c r="U127" s="30">
        <v>71788.4</v>
      </c>
      <c r="V127" s="30">
        <v>69980.9</v>
      </c>
      <c r="W127" s="30">
        <f t="shared" si="6"/>
        <v>1807.5</v>
      </c>
      <c r="X127" s="30">
        <f t="shared" si="7"/>
        <v>1807.5</v>
      </c>
      <c r="Y127" s="71">
        <f t="shared" si="8"/>
        <v>1.8075</v>
      </c>
      <c r="Z127" s="131"/>
      <c r="AA127" s="80"/>
      <c r="AB127" s="201" t="s">
        <v>461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76" s="39" customFormat="1" ht="12.75">
      <c r="A128" s="172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173"/>
      <c r="M128" s="41"/>
      <c r="N128" s="30">
        <v>13</v>
      </c>
      <c r="O128" s="30" t="s">
        <v>463</v>
      </c>
      <c r="P128" s="30" t="s">
        <v>464</v>
      </c>
      <c r="Q128" s="30"/>
      <c r="R128" s="30" t="s">
        <v>141</v>
      </c>
      <c r="S128" s="80" t="s">
        <v>307</v>
      </c>
      <c r="T128" s="30">
        <v>1</v>
      </c>
      <c r="U128" s="30">
        <v>101690.6</v>
      </c>
      <c r="V128" s="30">
        <v>101355.5</v>
      </c>
      <c r="W128" s="30">
        <f t="shared" si="6"/>
        <v>335.1000000000058</v>
      </c>
      <c r="X128" s="30">
        <f t="shared" si="7"/>
        <v>335.1000000000058</v>
      </c>
      <c r="Y128" s="71">
        <f t="shared" si="8"/>
        <v>0.33510000000000584</v>
      </c>
      <c r="Z128" s="131"/>
      <c r="AA128" s="80"/>
      <c r="AB128" s="201" t="s">
        <v>463</v>
      </c>
      <c r="AC128" s="15"/>
      <c r="AD128" s="15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</row>
    <row r="129" spans="1:28" ht="12.75">
      <c r="A129" s="192" t="s">
        <v>222</v>
      </c>
      <c r="B129" s="191"/>
      <c r="C129" s="68"/>
      <c r="D129" s="68"/>
      <c r="E129" s="68"/>
      <c r="F129" s="68"/>
      <c r="G129" s="68"/>
      <c r="H129" s="68"/>
      <c r="I129" s="68"/>
      <c r="J129" s="68"/>
      <c r="K129" s="68"/>
      <c r="L129" s="32"/>
      <c r="M129" s="2"/>
      <c r="N129" s="30"/>
      <c r="O129" s="83" t="s">
        <v>97</v>
      </c>
      <c r="P129" s="30"/>
      <c r="Q129" s="30"/>
      <c r="R129" s="30"/>
      <c r="S129" s="30"/>
      <c r="T129" s="30"/>
      <c r="U129" s="87"/>
      <c r="V129" s="87"/>
      <c r="W129" s="30"/>
      <c r="X129" s="30"/>
      <c r="Y129" s="30"/>
      <c r="AB129" s="201" t="s">
        <v>97</v>
      </c>
    </row>
    <row r="130" spans="1:28" ht="12.75">
      <c r="A130" s="105"/>
      <c r="B130" s="3"/>
      <c r="C130" s="3"/>
      <c r="D130" s="3"/>
      <c r="E130" s="3"/>
      <c r="F130" s="68"/>
      <c r="G130" s="68"/>
      <c r="H130" s="68"/>
      <c r="I130" s="71"/>
      <c r="J130" s="68"/>
      <c r="K130" s="68"/>
      <c r="L130" s="32"/>
      <c r="M130" s="2"/>
      <c r="N130" s="30">
        <v>14</v>
      </c>
      <c r="O130" s="30" t="s">
        <v>191</v>
      </c>
      <c r="P130" s="30" t="s">
        <v>465</v>
      </c>
      <c r="Q130" s="30"/>
      <c r="R130" s="30" t="s">
        <v>141</v>
      </c>
      <c r="S130" s="30" t="s">
        <v>307</v>
      </c>
      <c r="T130" s="30">
        <v>1.1</v>
      </c>
      <c r="U130" s="30">
        <v>220345</v>
      </c>
      <c r="V130" s="30">
        <v>220345</v>
      </c>
      <c r="W130" s="30">
        <f>U130-V130</f>
        <v>0</v>
      </c>
      <c r="X130" s="30">
        <f>T130*W130</f>
        <v>0</v>
      </c>
      <c r="Y130" s="71">
        <f>IF(S130="KVAH",X130/1000000,X130/1000)</f>
        <v>0</v>
      </c>
      <c r="AB130" s="201" t="s">
        <v>191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32"/>
      <c r="M131" s="2"/>
      <c r="N131" s="30">
        <v>15</v>
      </c>
      <c r="O131" s="30" t="s">
        <v>192</v>
      </c>
      <c r="P131" s="30" t="s">
        <v>466</v>
      </c>
      <c r="Q131" s="30"/>
      <c r="R131" s="30" t="s">
        <v>141</v>
      </c>
      <c r="S131" s="30" t="s">
        <v>307</v>
      </c>
      <c r="T131" s="30">
        <v>1.1</v>
      </c>
      <c r="U131" s="30">
        <v>432872</v>
      </c>
      <c r="V131" s="30">
        <v>421877</v>
      </c>
      <c r="W131" s="30">
        <f>U131-V131</f>
        <v>10995</v>
      </c>
      <c r="X131" s="30">
        <f>T131*W131</f>
        <v>12094.500000000002</v>
      </c>
      <c r="Y131" s="71">
        <f>IF(S131="KVAH",X131/1000000,X131/1000)</f>
        <v>12.094500000000002</v>
      </c>
      <c r="AB131" s="201" t="s">
        <v>192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164"/>
      <c r="I132" s="68"/>
      <c r="J132" s="68"/>
      <c r="K132" s="68"/>
      <c r="L132" s="32"/>
      <c r="M132" s="2"/>
      <c r="N132" s="30">
        <v>16</v>
      </c>
      <c r="O132" s="30" t="s">
        <v>193</v>
      </c>
      <c r="P132" s="30" t="s">
        <v>467</v>
      </c>
      <c r="Q132" s="30"/>
      <c r="R132" s="30" t="s">
        <v>141</v>
      </c>
      <c r="S132" s="30" t="s">
        <v>307</v>
      </c>
      <c r="T132" s="30">
        <v>1.1</v>
      </c>
      <c r="U132" s="30">
        <v>326386</v>
      </c>
      <c r="V132" s="30">
        <v>322798</v>
      </c>
      <c r="W132" s="30">
        <f>U132-V132</f>
        <v>3588</v>
      </c>
      <c r="X132" s="30">
        <f>T132*W132</f>
        <v>3946.8</v>
      </c>
      <c r="Y132" s="71">
        <f>IF(S132="KVAH",X132/1000000,X132/1000)</f>
        <v>3.9468</v>
      </c>
      <c r="AB132" s="201" t="s">
        <v>193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>
        <v>17</v>
      </c>
      <c r="O133" s="30" t="s">
        <v>194</v>
      </c>
      <c r="P133" s="30" t="s">
        <v>468</v>
      </c>
      <c r="Q133" s="30"/>
      <c r="R133" s="30" t="s">
        <v>141</v>
      </c>
      <c r="S133" s="30" t="s">
        <v>307</v>
      </c>
      <c r="T133" s="30">
        <v>1.1</v>
      </c>
      <c r="U133" s="30">
        <v>352778</v>
      </c>
      <c r="V133" s="30">
        <v>344522</v>
      </c>
      <c r="W133" s="30">
        <f>U133-V133</f>
        <v>8256</v>
      </c>
      <c r="X133" s="30">
        <f>T133*W133</f>
        <v>9081.6</v>
      </c>
      <c r="Y133" s="71">
        <f>IF(S133="KVAH",X133/1000000,X133/1000)</f>
        <v>9.0816</v>
      </c>
      <c r="AB133" s="201" t="s">
        <v>194</v>
      </c>
    </row>
    <row r="134" spans="1:28" ht="12.75">
      <c r="A134" s="172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32"/>
      <c r="M134" s="2"/>
      <c r="N134" s="30"/>
      <c r="O134" s="83" t="s">
        <v>80</v>
      </c>
      <c r="P134" s="30"/>
      <c r="Q134" s="30"/>
      <c r="R134" s="30"/>
      <c r="S134" s="30"/>
      <c r="T134" s="30"/>
      <c r="U134" s="87"/>
      <c r="V134" s="87"/>
      <c r="W134" s="30"/>
      <c r="X134" s="30"/>
      <c r="Y134" s="30"/>
      <c r="AB134" s="201" t="s">
        <v>80</v>
      </c>
    </row>
    <row r="135" spans="1:76" s="39" customFormat="1" ht="12.75">
      <c r="A135" s="172"/>
      <c r="B135" s="68"/>
      <c r="C135" s="68"/>
      <c r="D135" s="68"/>
      <c r="E135" s="68"/>
      <c r="F135" s="68"/>
      <c r="G135" s="68"/>
      <c r="H135" s="153"/>
      <c r="I135" s="68"/>
      <c r="J135" s="68"/>
      <c r="K135" s="68"/>
      <c r="L135" s="173"/>
      <c r="M135" s="41"/>
      <c r="N135" s="30">
        <v>18</v>
      </c>
      <c r="O135" s="30" t="s">
        <v>153</v>
      </c>
      <c r="P135" s="30" t="s">
        <v>478</v>
      </c>
      <c r="Q135" s="30"/>
      <c r="R135" s="30" t="s">
        <v>141</v>
      </c>
      <c r="S135" s="30" t="s">
        <v>307</v>
      </c>
      <c r="T135" s="30">
        <v>1</v>
      </c>
      <c r="U135" s="30">
        <v>315641</v>
      </c>
      <c r="V135" s="30">
        <v>309552</v>
      </c>
      <c r="W135" s="30">
        <f>U135-V135</f>
        <v>6089</v>
      </c>
      <c r="X135" s="30">
        <f>T135*W135</f>
        <v>6089</v>
      </c>
      <c r="Y135" s="71">
        <f>IF(S135="KVAH",X135/1000000,X135/1000)</f>
        <v>6.089</v>
      </c>
      <c r="Z135" s="131"/>
      <c r="AA135" s="80"/>
      <c r="AB135" s="201" t="s">
        <v>153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31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173"/>
      <c r="M136" s="41"/>
      <c r="N136" s="30">
        <v>19</v>
      </c>
      <c r="O136" s="30" t="s">
        <v>154</v>
      </c>
      <c r="P136" s="30" t="s">
        <v>479</v>
      </c>
      <c r="Q136" s="30"/>
      <c r="R136" s="30" t="s">
        <v>141</v>
      </c>
      <c r="S136" s="30" t="s">
        <v>307</v>
      </c>
      <c r="T136" s="30">
        <v>1</v>
      </c>
      <c r="U136" s="30">
        <v>204956</v>
      </c>
      <c r="V136" s="30">
        <v>200286</v>
      </c>
      <c r="W136" s="30">
        <f>U136-V136</f>
        <v>4670</v>
      </c>
      <c r="X136" s="30">
        <f>T136*W136</f>
        <v>4670</v>
      </c>
      <c r="Y136" s="71">
        <f>IF(S136="KVAH",X136/1000000,X136/1000)</f>
        <v>4.67</v>
      </c>
      <c r="Z136" s="131"/>
      <c r="AA136" s="80"/>
      <c r="AB136" s="201" t="s">
        <v>154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76" s="39" customFormat="1" ht="12.75">
      <c r="A137" s="174" t="s">
        <v>684</v>
      </c>
      <c r="B137" s="48"/>
      <c r="C137" s="48"/>
      <c r="D137" s="48"/>
      <c r="E137" s="48"/>
      <c r="F137" s="48"/>
      <c r="G137" s="48"/>
      <c r="H137" s="49"/>
      <c r="I137" s="158">
        <f>SUM(I126:I136)</f>
        <v>94.04404107</v>
      </c>
      <c r="J137" s="24"/>
      <c r="K137" s="24"/>
      <c r="L137" s="173"/>
      <c r="M137" s="41"/>
      <c r="N137" s="30">
        <v>20</v>
      </c>
      <c r="O137" s="30" t="s">
        <v>155</v>
      </c>
      <c r="P137" s="30" t="s">
        <v>480</v>
      </c>
      <c r="Q137" s="30"/>
      <c r="R137" s="30" t="s">
        <v>141</v>
      </c>
      <c r="S137" s="30" t="s">
        <v>307</v>
      </c>
      <c r="T137" s="30">
        <v>1</v>
      </c>
      <c r="U137" s="30">
        <v>240510</v>
      </c>
      <c r="V137" s="30">
        <v>232496</v>
      </c>
      <c r="W137" s="30">
        <f>U137-V137</f>
        <v>8014</v>
      </c>
      <c r="X137" s="30">
        <f>T137*W137</f>
        <v>8014</v>
      </c>
      <c r="Y137" s="71">
        <f>IF(S137="KVAH",X137/1000000,X137/1000)</f>
        <v>8.014</v>
      </c>
      <c r="Z137" s="131"/>
      <c r="AA137" s="80"/>
      <c r="AB137" s="201" t="s">
        <v>155</v>
      </c>
      <c r="AC137" s="15"/>
      <c r="AD137" s="15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</row>
    <row r="138" spans="1:28" ht="12.75">
      <c r="A138" s="31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32"/>
      <c r="M138" s="2"/>
      <c r="N138" s="30"/>
      <c r="O138" s="83" t="s">
        <v>156</v>
      </c>
      <c r="P138" s="30"/>
      <c r="Q138" s="30"/>
      <c r="R138" s="30"/>
      <c r="S138" s="30"/>
      <c r="T138" s="30"/>
      <c r="W138" s="30"/>
      <c r="X138" s="30"/>
      <c r="Y138" s="30"/>
      <c r="AB138" s="201" t="s">
        <v>156</v>
      </c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21</v>
      </c>
      <c r="O139" s="30" t="s">
        <v>157</v>
      </c>
      <c r="P139" s="30" t="s">
        <v>614</v>
      </c>
      <c r="Q139" s="30"/>
      <c r="R139" s="30" t="s">
        <v>141</v>
      </c>
      <c r="S139" s="30" t="s">
        <v>307</v>
      </c>
      <c r="T139" s="30">
        <v>0.375</v>
      </c>
      <c r="U139" s="30">
        <v>293908</v>
      </c>
      <c r="V139" s="30">
        <v>286260</v>
      </c>
      <c r="W139" s="30">
        <f>U139-V139</f>
        <v>7648</v>
      </c>
      <c r="X139" s="30">
        <f>T139*W139</f>
        <v>2868</v>
      </c>
      <c r="Y139" s="71">
        <f>IF(S139="KVAH",X139/1000000,X139/1000)</f>
        <v>2.868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s="15" customFormat="1" ht="12.75">
      <c r="A140" s="170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171"/>
      <c r="M140" s="2"/>
      <c r="N140" s="30">
        <v>22</v>
      </c>
      <c r="O140" s="30" t="s">
        <v>158</v>
      </c>
      <c r="P140" s="30" t="s">
        <v>616</v>
      </c>
      <c r="Q140" s="30"/>
      <c r="R140" s="30" t="s">
        <v>141</v>
      </c>
      <c r="S140" s="30" t="s">
        <v>307</v>
      </c>
      <c r="T140" s="30">
        <v>1.3333333333333333</v>
      </c>
      <c r="U140" s="30">
        <v>57880.6</v>
      </c>
      <c r="V140" s="30">
        <v>55297.2</v>
      </c>
      <c r="W140" s="30">
        <f>U140-V140</f>
        <v>2583.4000000000015</v>
      </c>
      <c r="X140" s="30">
        <f>T140*W140</f>
        <v>3444.533333333335</v>
      </c>
      <c r="Y140" s="71">
        <f>IF(S140="KVAH",X140/1000000,X140/1000)</f>
        <v>3.444533333333335</v>
      </c>
      <c r="Z140" s="131"/>
      <c r="AA140" s="80"/>
      <c r="AB140" s="201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28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32"/>
      <c r="M141" s="2"/>
      <c r="N141" s="30"/>
      <c r="O141" s="83" t="s">
        <v>159</v>
      </c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AB141" s="201" t="s">
        <v>159</v>
      </c>
    </row>
    <row r="142" spans="1:76" s="39" customFormat="1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173"/>
      <c r="M142" s="41"/>
      <c r="N142" s="30">
        <v>23</v>
      </c>
      <c r="O142" s="30" t="s">
        <v>160</v>
      </c>
      <c r="P142" s="30" t="s">
        <v>475</v>
      </c>
      <c r="Q142" s="30"/>
      <c r="R142" s="30" t="s">
        <v>141</v>
      </c>
      <c r="S142" s="30" t="s">
        <v>307</v>
      </c>
      <c r="T142" s="30">
        <v>1</v>
      </c>
      <c r="U142" s="30">
        <v>149701.2</v>
      </c>
      <c r="V142" s="30">
        <v>146204.7</v>
      </c>
      <c r="W142" s="30">
        <f>U142-V142</f>
        <v>3496.5</v>
      </c>
      <c r="X142" s="30">
        <f>T142*W142</f>
        <v>3496.5</v>
      </c>
      <c r="Y142" s="71">
        <f>IF(S142="KVAH",X142/1000000,X142/1000)</f>
        <v>3.4965</v>
      </c>
      <c r="Z142" s="131"/>
      <c r="AA142" s="80"/>
      <c r="AB142" s="201" t="s">
        <v>160</v>
      </c>
      <c r="AC142" s="15"/>
      <c r="AD142" s="15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/>
      <c r="O143" s="83" t="s">
        <v>161</v>
      </c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AB143" s="201" t="s">
        <v>161</v>
      </c>
    </row>
    <row r="144" spans="1:28" ht="12.75">
      <c r="A144" s="172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32"/>
      <c r="M144" s="2"/>
      <c r="N144" s="30">
        <v>24</v>
      </c>
      <c r="O144" s="30" t="s">
        <v>162</v>
      </c>
      <c r="P144" s="30" t="s">
        <v>470</v>
      </c>
      <c r="Q144" s="30"/>
      <c r="R144" s="30" t="s">
        <v>141</v>
      </c>
      <c r="S144" s="30" t="s">
        <v>307</v>
      </c>
      <c r="T144" s="30">
        <v>1</v>
      </c>
      <c r="U144" s="30">
        <v>11544.6</v>
      </c>
      <c r="V144" s="30">
        <v>11301.1</v>
      </c>
      <c r="W144" s="30">
        <f>U144-V144</f>
        <v>243.5</v>
      </c>
      <c r="X144" s="30">
        <f>T144*W144</f>
        <v>243.5</v>
      </c>
      <c r="Y144" s="71">
        <f>IF(S144="KVAH",X144/1000000,X144/1000)</f>
        <v>0.2435</v>
      </c>
      <c r="AB144" s="201" t="s">
        <v>162</v>
      </c>
    </row>
    <row r="145" spans="1:28" ht="12.75">
      <c r="A145" s="31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32"/>
      <c r="M145" s="2"/>
      <c r="N145" s="30">
        <v>25</v>
      </c>
      <c r="O145" s="30" t="s">
        <v>163</v>
      </c>
      <c r="P145" s="30" t="s">
        <v>471</v>
      </c>
      <c r="Q145" s="30"/>
      <c r="R145" s="30" t="s">
        <v>141</v>
      </c>
      <c r="S145" s="30" t="s">
        <v>307</v>
      </c>
      <c r="T145" s="30">
        <v>1</v>
      </c>
      <c r="U145" s="30">
        <v>3222.1</v>
      </c>
      <c r="V145" s="30">
        <v>3222.1</v>
      </c>
      <c r="W145" s="30">
        <f>U145-V145</f>
        <v>0</v>
      </c>
      <c r="X145" s="30">
        <f>T145*W145</f>
        <v>0</v>
      </c>
      <c r="Y145" s="71">
        <f>IF(S145="KVAH",X145/1000000,X145/1000)</f>
        <v>0</v>
      </c>
      <c r="Z145" s="131" t="s">
        <v>324</v>
      </c>
      <c r="AB145" s="201" t="s">
        <v>163</v>
      </c>
    </row>
    <row r="146" spans="1:28" ht="13.5" thickBot="1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5"/>
      <c r="M146" s="2"/>
      <c r="N146" s="30"/>
      <c r="O146" s="83" t="s">
        <v>70</v>
      </c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AB146" s="201" t="s">
        <v>70</v>
      </c>
    </row>
    <row r="147" spans="13:108" s="15" customFormat="1" ht="13.5" thickTop="1">
      <c r="M147" s="2"/>
      <c r="N147" s="30">
        <v>26</v>
      </c>
      <c r="O147" s="30" t="s">
        <v>164</v>
      </c>
      <c r="P147" s="30" t="s">
        <v>476</v>
      </c>
      <c r="Q147" s="30"/>
      <c r="R147" s="30" t="s">
        <v>168</v>
      </c>
      <c r="S147" s="30" t="s">
        <v>307</v>
      </c>
      <c r="T147" s="30">
        <v>1.3333333333333333</v>
      </c>
      <c r="U147" s="30">
        <v>43341.2</v>
      </c>
      <c r="V147" s="30">
        <v>42350.1</v>
      </c>
      <c r="W147" s="30">
        <f>U147-V147</f>
        <v>991.0999999999985</v>
      </c>
      <c r="X147" s="30">
        <f>T147*W147</f>
        <v>1321.4666666666647</v>
      </c>
      <c r="Y147" s="71">
        <f>IF(S147="KVAH",X147/1000000,X147/1000)</f>
        <v>1.3214666666666646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108" s="15" customFormat="1" ht="12.75">
      <c r="M148" s="2"/>
      <c r="N148" s="30">
        <v>27</v>
      </c>
      <c r="O148" s="30" t="s">
        <v>165</v>
      </c>
      <c r="P148" s="30" t="s">
        <v>477</v>
      </c>
      <c r="Q148" s="30"/>
      <c r="R148" s="30" t="s">
        <v>168</v>
      </c>
      <c r="S148" s="30" t="s">
        <v>307</v>
      </c>
      <c r="T148" s="30">
        <v>1.3333333333333333</v>
      </c>
      <c r="U148" s="30">
        <v>46090.9</v>
      </c>
      <c r="V148" s="30">
        <v>45074.5</v>
      </c>
      <c r="W148" s="30">
        <f>U148-V148</f>
        <v>1016.4000000000015</v>
      </c>
      <c r="X148" s="30">
        <f>T148*W148</f>
        <v>1355.2000000000019</v>
      </c>
      <c r="Y148" s="71">
        <f>IF(S148="KVAH",X148/1000000,X148/1000)</f>
        <v>1.355200000000002</v>
      </c>
      <c r="Z148" s="131"/>
      <c r="AA148" s="80"/>
      <c r="AB148" s="201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</row>
    <row r="149" spans="13:61" s="39" customFormat="1" ht="12.75">
      <c r="M149" s="41"/>
      <c r="N149" s="30">
        <v>28</v>
      </c>
      <c r="O149" s="30" t="s">
        <v>569</v>
      </c>
      <c r="P149" s="30" t="s">
        <v>570</v>
      </c>
      <c r="Q149" s="30"/>
      <c r="R149" s="30" t="s">
        <v>168</v>
      </c>
      <c r="S149" s="30" t="s">
        <v>307</v>
      </c>
      <c r="T149" s="30">
        <v>1</v>
      </c>
      <c r="U149" s="30">
        <v>178147</v>
      </c>
      <c r="V149" s="30">
        <v>174099</v>
      </c>
      <c r="W149" s="30">
        <f>U149-V149</f>
        <v>4048</v>
      </c>
      <c r="X149" s="30">
        <f>T149*W149</f>
        <v>4048</v>
      </c>
      <c r="Y149" s="71">
        <f>IF(S149="KVAH",X149/1000000,X149/1000)</f>
        <v>4.048</v>
      </c>
      <c r="Z149" s="131"/>
      <c r="AA149" s="80"/>
      <c r="AB149" s="235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61" s="39" customFormat="1" ht="12.75">
      <c r="M150" s="41"/>
      <c r="N150" s="30">
        <v>29</v>
      </c>
      <c r="O150" s="30" t="s">
        <v>565</v>
      </c>
      <c r="P150" s="30" t="s">
        <v>567</v>
      </c>
      <c r="Q150" s="30"/>
      <c r="R150" s="30" t="s">
        <v>168</v>
      </c>
      <c r="S150" s="30" t="s">
        <v>307</v>
      </c>
      <c r="T150" s="30">
        <v>-1</v>
      </c>
      <c r="U150" s="30">
        <v>12862</v>
      </c>
      <c r="V150" s="30">
        <v>12860</v>
      </c>
      <c r="W150" s="30">
        <f>U150-V150</f>
        <v>2</v>
      </c>
      <c r="X150" s="30">
        <f>T150*W150</f>
        <v>-2</v>
      </c>
      <c r="Y150" s="71">
        <f>IF(S150="KVAH",X150/1000000,X150/1000)</f>
        <v>-0.002</v>
      </c>
      <c r="Z150" s="131"/>
      <c r="AA150" s="80"/>
      <c r="AB150" s="235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</row>
    <row r="151" spans="13:28" ht="12.75">
      <c r="M151" s="2"/>
      <c r="N151" s="30"/>
      <c r="O151" s="83" t="s">
        <v>162</v>
      </c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AB151" s="201" t="s">
        <v>162</v>
      </c>
    </row>
    <row r="152" spans="13:28" ht="12.75">
      <c r="M152" s="2"/>
      <c r="N152" s="30">
        <v>30</v>
      </c>
      <c r="O152" s="30" t="s">
        <v>210</v>
      </c>
      <c r="P152" s="30" t="s">
        <v>469</v>
      </c>
      <c r="Q152" s="30"/>
      <c r="R152" s="30" t="s">
        <v>167</v>
      </c>
      <c r="S152" s="30" t="s">
        <v>307</v>
      </c>
      <c r="T152" s="30">
        <v>1</v>
      </c>
      <c r="U152" s="30">
        <v>100893</v>
      </c>
      <c r="V152" s="30">
        <v>99006</v>
      </c>
      <c r="W152" s="30">
        <f>U152-V152</f>
        <v>1887</v>
      </c>
      <c r="X152" s="30">
        <f>T152*W152</f>
        <v>1887</v>
      </c>
      <c r="Y152" s="71">
        <f>IF(S152="KVAH",X152/1000000,X152/1000)</f>
        <v>1.887</v>
      </c>
      <c r="AB152" s="201" t="s">
        <v>210</v>
      </c>
    </row>
    <row r="153" spans="13:25" ht="12.75">
      <c r="M153" s="2"/>
      <c r="N153" s="30"/>
      <c r="O153" s="83" t="s">
        <v>330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71"/>
    </row>
    <row r="154" spans="13:25" ht="12.75">
      <c r="M154" s="2"/>
      <c r="N154" s="30"/>
      <c r="O154" s="105" t="s">
        <v>693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2">
        <v>0.0011541</v>
      </c>
    </row>
    <row r="155" spans="13:25" ht="12.75">
      <c r="M155" s="2"/>
      <c r="N155" s="30"/>
      <c r="O155" s="105" t="s">
        <v>0</v>
      </c>
      <c r="P155" s="30"/>
      <c r="Q155" s="30"/>
      <c r="R155" s="30"/>
      <c r="S155" s="30"/>
      <c r="T155" s="30"/>
      <c r="U155" s="30"/>
      <c r="V155" s="30"/>
      <c r="W155" s="30"/>
      <c r="X155" s="30"/>
      <c r="Y155" s="261">
        <v>0.0041922</v>
      </c>
    </row>
    <row r="156" spans="13:25" ht="12.75">
      <c r="M156" s="2"/>
      <c r="N156" s="30"/>
      <c r="O156" s="105" t="s">
        <v>1</v>
      </c>
      <c r="P156" s="58"/>
      <c r="Q156" s="58"/>
      <c r="R156" s="58"/>
      <c r="S156" s="30"/>
      <c r="T156" s="30"/>
      <c r="U156" s="30"/>
      <c r="V156" s="30"/>
      <c r="W156" s="30"/>
      <c r="X156" s="30"/>
      <c r="Y156" s="261">
        <v>0.0029802</v>
      </c>
    </row>
    <row r="157" spans="13:25" ht="12.75">
      <c r="M157" s="2"/>
      <c r="N157" s="30"/>
      <c r="O157" s="105" t="s">
        <v>2</v>
      </c>
      <c r="P157" s="58"/>
      <c r="Q157" s="58"/>
      <c r="R157" s="58"/>
      <c r="S157" s="58"/>
      <c r="T157" s="58"/>
      <c r="U157" s="58"/>
      <c r="V157" s="58"/>
      <c r="W157" s="58"/>
      <c r="X157" s="58"/>
      <c r="Y157" s="97">
        <v>0.0014749</v>
      </c>
    </row>
    <row r="158" spans="13:25" ht="12.75">
      <c r="M158" s="2"/>
      <c r="N158" s="30"/>
      <c r="O158" s="105" t="s">
        <v>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1">
        <v>0.0188632</v>
      </c>
    </row>
    <row r="159" spans="13:25" ht="12.75">
      <c r="M159" s="2"/>
      <c r="N159" s="30"/>
      <c r="O159" s="105" t="s">
        <v>4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1">
        <v>0.00902877</v>
      </c>
    </row>
    <row r="160" spans="13:25" ht="12.75">
      <c r="M160" s="2"/>
      <c r="N160" s="30"/>
      <c r="O160" s="105" t="s">
        <v>5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1">
        <v>0.003484</v>
      </c>
    </row>
    <row r="161" spans="13:25" ht="12.75">
      <c r="M161" s="2"/>
      <c r="N161" s="30"/>
      <c r="O161" s="105" t="s">
        <v>6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1">
        <v>0.0045281</v>
      </c>
    </row>
    <row r="162" spans="13:25" ht="12.75">
      <c r="M162" s="2"/>
      <c r="N162" s="30"/>
      <c r="O162" s="105" t="s">
        <v>7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1">
        <v>0.0025889</v>
      </c>
    </row>
    <row r="163" spans="13:25" ht="12.75">
      <c r="M163" s="2"/>
      <c r="N163" s="30"/>
      <c r="O163" s="105" t="s">
        <v>8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1">
        <v>0.0033193</v>
      </c>
    </row>
    <row r="164" spans="13:25" ht="12.75">
      <c r="M164" s="2"/>
      <c r="N164" s="30"/>
      <c r="O164" s="105" t="s">
        <v>9</v>
      </c>
      <c r="P164" s="30"/>
      <c r="Q164" s="30"/>
      <c r="R164" s="30"/>
      <c r="S164" s="30"/>
      <c r="T164" s="30"/>
      <c r="U164" s="30"/>
      <c r="V164" s="30"/>
      <c r="W164" s="30"/>
      <c r="X164" s="30"/>
      <c r="Y164" s="261">
        <v>0.0070455</v>
      </c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1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1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1"/>
    </row>
    <row r="168" spans="13:25" ht="12.75">
      <c r="M168" s="2"/>
      <c r="N168" s="30"/>
      <c r="O168" s="105"/>
      <c r="P168" s="30"/>
      <c r="Q168" s="30"/>
      <c r="R168" s="30"/>
      <c r="S168" s="30"/>
      <c r="T168" s="30"/>
      <c r="U168" s="30"/>
      <c r="V168" s="30"/>
      <c r="W168" s="30"/>
      <c r="X168" s="30"/>
      <c r="Y168" s="261"/>
    </row>
    <row r="169" spans="13:25" ht="12.75">
      <c r="M169" s="2"/>
      <c r="N169" s="30"/>
      <c r="O169" s="105" t="s">
        <v>10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1">
        <v>0.0008883</v>
      </c>
    </row>
    <row r="170" spans="13:25" ht="12.75">
      <c r="M170" s="2"/>
      <c r="N170" s="30"/>
      <c r="O170" s="105" t="s">
        <v>11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1">
        <v>0.005048</v>
      </c>
    </row>
    <row r="171" spans="13:25" ht="12.75">
      <c r="M171" s="2"/>
      <c r="N171" s="30"/>
      <c r="O171" s="105" t="s">
        <v>12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1">
        <v>0.0018339</v>
      </c>
    </row>
    <row r="172" spans="13:25" ht="12.75">
      <c r="M172" s="2"/>
      <c r="N172" s="30"/>
      <c r="O172" s="105" t="s">
        <v>13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1">
        <v>0.0008477</v>
      </c>
    </row>
    <row r="173" spans="13:25" ht="12.75">
      <c r="M173" s="2"/>
      <c r="N173" s="30"/>
      <c r="O173" s="105" t="s">
        <v>14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1">
        <v>0.0017903</v>
      </c>
    </row>
    <row r="174" spans="13:25" ht="12.75">
      <c r="M174" s="2"/>
      <c r="N174" s="30"/>
      <c r="O174" s="105" t="s">
        <v>15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1">
        <v>0.0017177</v>
      </c>
    </row>
    <row r="175" spans="13:25" ht="12.75">
      <c r="M175" s="2"/>
      <c r="N175" s="30"/>
      <c r="O175" s="105" t="s">
        <v>16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1">
        <v>0.0048126</v>
      </c>
    </row>
    <row r="176" spans="13:25" ht="12.75">
      <c r="M176" s="2"/>
      <c r="N176" s="30"/>
      <c r="O176" s="105" t="s">
        <v>17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1">
        <v>0.004288</v>
      </c>
    </row>
    <row r="177" spans="13:25" ht="12.75">
      <c r="M177" s="2"/>
      <c r="N177" s="30"/>
      <c r="O177" s="105" t="s">
        <v>18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1">
        <v>0.0061706</v>
      </c>
    </row>
    <row r="178" spans="13:25" ht="12.75">
      <c r="M178" s="2"/>
      <c r="N178" s="30"/>
      <c r="O178" s="105" t="s">
        <v>19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1">
        <v>0.0089479</v>
      </c>
    </row>
    <row r="179" spans="13:25" ht="12.75">
      <c r="M179" s="2"/>
      <c r="N179" s="30"/>
      <c r="O179" s="105" t="s">
        <v>20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1">
        <v>0.016977</v>
      </c>
    </row>
    <row r="180" spans="13:25" ht="12.75">
      <c r="M180" s="2"/>
      <c r="N180" s="30"/>
      <c r="O180" s="105" t="s">
        <v>21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1">
        <v>0.0120309</v>
      </c>
    </row>
    <row r="181" spans="13:25" ht="12.75">
      <c r="M181" s="2"/>
      <c r="N181" s="30"/>
      <c r="O181" s="105" t="s">
        <v>22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1">
        <v>0.0104583</v>
      </c>
    </row>
    <row r="182" spans="13:25" ht="12.75">
      <c r="M182" s="2"/>
      <c r="N182" s="30"/>
      <c r="O182" s="105" t="s">
        <v>23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1">
        <v>0.014956</v>
      </c>
    </row>
    <row r="183" spans="13:25" ht="12.75">
      <c r="M183" s="2"/>
      <c r="N183" s="30"/>
      <c r="O183" s="105" t="s">
        <v>24</v>
      </c>
      <c r="P183" s="30"/>
      <c r="Q183" s="30"/>
      <c r="R183" s="30"/>
      <c r="S183" s="30"/>
      <c r="T183" s="30"/>
      <c r="U183" s="30"/>
      <c r="V183" s="30"/>
      <c r="W183" s="30"/>
      <c r="X183" s="30"/>
      <c r="Y183" s="261">
        <v>0.0049147</v>
      </c>
    </row>
    <row r="184" spans="13:25" ht="12.75">
      <c r="M184" s="2"/>
      <c r="N184" s="30"/>
      <c r="O184" s="30"/>
      <c r="P184" s="30"/>
      <c r="Q184" s="30"/>
      <c r="R184" s="30"/>
      <c r="S184" s="30"/>
      <c r="T184" s="30"/>
      <c r="U184" s="83" t="s">
        <v>209</v>
      </c>
      <c r="V184" s="30"/>
      <c r="W184" s="30"/>
      <c r="X184" s="30"/>
      <c r="Y184" s="100">
        <f>SUM(Y114:Y183)</f>
        <v>94.04404107</v>
      </c>
    </row>
    <row r="185" spans="16:22" ht="12.75">
      <c r="P185" s="88" t="s">
        <v>308</v>
      </c>
      <c r="Q185" s="88"/>
      <c r="R185" s="88"/>
      <c r="S185" s="88"/>
      <c r="T185" s="95"/>
      <c r="U185" s="88"/>
      <c r="V185" s="88">
        <f>Y53/Y184</f>
        <v>0.3742087175284757</v>
      </c>
    </row>
    <row r="186" spans="15:19" ht="12.75">
      <c r="O186" s="43"/>
      <c r="P186" s="43" t="s">
        <v>230</v>
      </c>
      <c r="Q186" s="30"/>
      <c r="R186" s="30"/>
      <c r="S186" s="30"/>
    </row>
    <row r="187" spans="15:19" ht="12.75">
      <c r="O187" s="43"/>
      <c r="P187" s="43" t="s">
        <v>231</v>
      </c>
      <c r="Q187" s="30"/>
      <c r="R187" s="30"/>
      <c r="S187" s="30"/>
    </row>
    <row r="188" spans="15:19" ht="12.75">
      <c r="O188" s="43"/>
      <c r="P188" s="43" t="s">
        <v>232</v>
      </c>
      <c r="Q188" s="30"/>
      <c r="R188" s="30"/>
      <c r="S188" s="30"/>
    </row>
    <row r="189" spans="16:19" ht="12.75">
      <c r="P189" s="43" t="s">
        <v>323</v>
      </c>
      <c r="Q189" s="87"/>
      <c r="R189" s="87"/>
      <c r="S189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32">
      <selection activeCell="H48" sqref="H48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206" t="s">
        <v>827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680</v>
      </c>
      <c r="R5" s="27" t="s">
        <v>680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46" t="s">
        <v>834</v>
      </c>
      <c r="I6" s="446" t="s">
        <v>828</v>
      </c>
      <c r="J6" s="94" t="s">
        <v>217</v>
      </c>
      <c r="K6" s="94" t="s">
        <v>218</v>
      </c>
      <c r="L6" s="94" t="s">
        <v>724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4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4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685</v>
      </c>
      <c r="F11" s="60" t="s">
        <v>725</v>
      </c>
      <c r="G11" s="58">
        <v>1000</v>
      </c>
      <c r="H11" s="58">
        <v>101856</v>
      </c>
      <c r="I11" s="58">
        <v>97638</v>
      </c>
      <c r="J11" s="58">
        <f>H11-I11</f>
        <v>4218</v>
      </c>
      <c r="K11" s="58">
        <f>G11*J11</f>
        <v>4218000</v>
      </c>
      <c r="L11" s="123">
        <f>IF(F11="Kvarh(Lag)",K11/1000000,K11/1000)</f>
        <v>4.218</v>
      </c>
      <c r="M11" s="131"/>
      <c r="O11" s="254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4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685</v>
      </c>
      <c r="F12" s="60" t="s">
        <v>725</v>
      </c>
      <c r="G12" s="58">
        <v>1000</v>
      </c>
      <c r="H12" s="58">
        <v>107931</v>
      </c>
      <c r="I12" s="58">
        <v>103281</v>
      </c>
      <c r="J12" s="58">
        <f>H12-I12</f>
        <v>4650</v>
      </c>
      <c r="K12" s="58">
        <f>G12*J12</f>
        <v>4650000</v>
      </c>
      <c r="L12" s="123">
        <f>IF(F12="Kvarh(Lag)",K12/1000000,K12/1000)</f>
        <v>4.65</v>
      </c>
      <c r="M12" s="131"/>
      <c r="O12" s="254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4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685</v>
      </c>
      <c r="F13" s="60" t="s">
        <v>725</v>
      </c>
      <c r="G13" s="58">
        <v>1000</v>
      </c>
      <c r="H13" s="58">
        <v>36289</v>
      </c>
      <c r="I13" s="58">
        <v>34714</v>
      </c>
      <c r="J13" s="58">
        <f>H13-I13</f>
        <v>1575</v>
      </c>
      <c r="K13" s="58">
        <f>G13*J13</f>
        <v>1575000</v>
      </c>
      <c r="L13" s="123">
        <f>IF(F13="Kvarh(Lag)",K13/1000000,K13/1000)</f>
        <v>1.575</v>
      </c>
      <c r="M13" s="131"/>
      <c r="O13" s="254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624</v>
      </c>
      <c r="C14" s="58">
        <v>4864892</v>
      </c>
      <c r="D14" s="58"/>
      <c r="E14" s="58" t="s">
        <v>685</v>
      </c>
      <c r="F14" s="60" t="s">
        <v>725</v>
      </c>
      <c r="G14" s="58">
        <v>1000</v>
      </c>
      <c r="H14" s="58">
        <v>52374</v>
      </c>
      <c r="I14" s="58">
        <v>49635</v>
      </c>
      <c r="J14" s="58">
        <f>H14-I14</f>
        <v>2739</v>
      </c>
      <c r="K14" s="58">
        <f>G14*J14</f>
        <v>2739000</v>
      </c>
      <c r="L14" s="123">
        <f>IF(F14="Kvarh(Lag)",K14/1000000,K14/1000)</f>
        <v>2.739</v>
      </c>
      <c r="M14" s="291"/>
      <c r="O14" s="45" t="s">
        <v>624</v>
      </c>
      <c r="P14" s="87">
        <v>160740</v>
      </c>
      <c r="Q14" s="87"/>
      <c r="R14" s="87">
        <v>174139</v>
      </c>
      <c r="Z14" s="80" t="s">
        <v>624</v>
      </c>
      <c r="AA14" s="30" t="s">
        <v>625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4" customFormat="1" ht="12.75" customHeight="1">
      <c r="A15" s="58">
        <v>5</v>
      </c>
      <c r="B15" s="60" t="str">
        <f>Z15</f>
        <v>EXPORT (250 KVA)</v>
      </c>
      <c r="C15" s="58">
        <f>AA15</f>
        <v>30634936</v>
      </c>
      <c r="D15" s="58"/>
      <c r="E15" s="58" t="str">
        <f>AC15</f>
        <v>LG</v>
      </c>
      <c r="F15" s="60" t="s">
        <v>725</v>
      </c>
      <c r="G15" s="58" t="str">
        <f>AL15</f>
        <v>-10</v>
      </c>
      <c r="H15" s="58"/>
      <c r="I15" s="58"/>
      <c r="J15" s="58">
        <f>H15-I15</f>
        <v>0</v>
      </c>
      <c r="K15" s="58">
        <f>G15*J15</f>
        <v>0</v>
      </c>
      <c r="L15" s="123">
        <f>IF(F15="Kvarh(Lag)",K15/1000000,K15/1000)</f>
        <v>0</v>
      </c>
      <c r="M15" s="196"/>
      <c r="O15" s="254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4" customFormat="1" ht="12.75" customHeight="1">
      <c r="A16" s="58"/>
      <c r="B16" s="96" t="s">
        <v>630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13.181999999999999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4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4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4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685</v>
      </c>
      <c r="F19" s="60" t="s">
        <v>725</v>
      </c>
      <c r="G19" s="58">
        <v>100</v>
      </c>
      <c r="H19" s="58">
        <v>240326</v>
      </c>
      <c r="I19" s="58">
        <v>220128</v>
      </c>
      <c r="J19" s="58">
        <f>H19-I19</f>
        <v>20198</v>
      </c>
      <c r="K19" s="58">
        <f>G19*J19</f>
        <v>2019800</v>
      </c>
      <c r="L19" s="123">
        <f>IF(F19="Kvarh(Lag)",K19/1000000,K19/1000)</f>
        <v>2.0198</v>
      </c>
      <c r="M19" s="196"/>
      <c r="O19" s="254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4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685</v>
      </c>
      <c r="F20" s="60" t="s">
        <v>725</v>
      </c>
      <c r="G20" s="58">
        <v>100</v>
      </c>
      <c r="H20" s="58">
        <v>127049</v>
      </c>
      <c r="I20" s="58">
        <v>123372</v>
      </c>
      <c r="J20" s="58">
        <f>H20-I20</f>
        <v>3677</v>
      </c>
      <c r="K20" s="58">
        <f>G20*J20</f>
        <v>367700</v>
      </c>
      <c r="L20" s="123">
        <f>IF(F20="Kvarh(Lag)",K20/1000000,K20/1000)</f>
        <v>0.3677</v>
      </c>
      <c r="M20" s="196"/>
      <c r="O20" s="254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561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4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685</v>
      </c>
      <c r="F21" s="60" t="s">
        <v>725</v>
      </c>
      <c r="G21" s="58">
        <v>100</v>
      </c>
      <c r="H21" s="58">
        <v>536328</v>
      </c>
      <c r="I21" s="58">
        <v>505377</v>
      </c>
      <c r="J21" s="58">
        <f>H21-I21</f>
        <v>30951</v>
      </c>
      <c r="K21" s="58">
        <f>G21*J21</f>
        <v>3095100</v>
      </c>
      <c r="L21" s="123">
        <f>IF(F21="Kvarh(Lag)",K21/1000000,K21/1000)</f>
        <v>3.0951</v>
      </c>
      <c r="M21" s="196"/>
      <c r="O21" s="254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4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685</v>
      </c>
      <c r="F22" s="60" t="s">
        <v>725</v>
      </c>
      <c r="G22" s="122">
        <v>1000</v>
      </c>
      <c r="H22" s="58">
        <v>38025</v>
      </c>
      <c r="I22" s="58">
        <v>35353</v>
      </c>
      <c r="J22" s="58">
        <f>H22-I22</f>
        <v>2672</v>
      </c>
      <c r="K22" s="58">
        <f>G22*J22</f>
        <v>2672000</v>
      </c>
      <c r="L22" s="123">
        <f>IF(F22="Kvarh(Lag)",K22/1000000,K22/1000)</f>
        <v>2.672</v>
      </c>
      <c r="M22" s="196"/>
      <c r="O22" s="254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546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4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4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4" customFormat="1" ht="12.75" customHeight="1">
      <c r="A25" s="58">
        <v>10</v>
      </c>
      <c r="B25" s="60" t="s">
        <v>817</v>
      </c>
      <c r="C25" s="58">
        <v>4864880</v>
      </c>
      <c r="D25" s="58"/>
      <c r="E25" s="58" t="s">
        <v>685</v>
      </c>
      <c r="F25" s="60" t="s">
        <v>725</v>
      </c>
      <c r="G25" s="58">
        <v>500</v>
      </c>
      <c r="H25" s="58">
        <v>25880</v>
      </c>
      <c r="I25" s="58">
        <v>22531</v>
      </c>
      <c r="J25" s="58">
        <f>H25-I25</f>
        <v>3349</v>
      </c>
      <c r="K25" s="58">
        <f>G25*J25</f>
        <v>1674500</v>
      </c>
      <c r="L25" s="123">
        <f>IF(F25="Kvarh(Lag)",K25/1000000,K25/1000)</f>
        <v>1.6745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5"/>
      <c r="AF25" s="255"/>
      <c r="AG25" s="255"/>
      <c r="AH25" s="255"/>
      <c r="AI25" s="255"/>
      <c r="AJ25" s="255"/>
      <c r="AK25" s="255"/>
      <c r="AL25" s="255"/>
      <c r="AM25" s="196"/>
    </row>
    <row r="26" spans="1:39" s="268" customFormat="1" ht="12.75" customHeight="1">
      <c r="A26" s="58">
        <v>11</v>
      </c>
      <c r="B26" s="60" t="s">
        <v>631</v>
      </c>
      <c r="C26" s="58">
        <v>4864881</v>
      </c>
      <c r="D26" s="58"/>
      <c r="E26" s="58" t="s">
        <v>685</v>
      </c>
      <c r="F26" s="60" t="s">
        <v>725</v>
      </c>
      <c r="G26" s="58">
        <v>500</v>
      </c>
      <c r="H26" s="58">
        <v>17303</v>
      </c>
      <c r="I26" s="58">
        <v>16711</v>
      </c>
      <c r="J26" s="58">
        <f>H26-I26</f>
        <v>592</v>
      </c>
      <c r="K26" s="58">
        <f>G26*J26</f>
        <v>296000</v>
      </c>
      <c r="L26" s="123">
        <f>IF(F26="Kvarh(Lag)",K26/1000000,K26/1000)</f>
        <v>0.296</v>
      </c>
      <c r="M26" s="151"/>
      <c r="P26" s="294"/>
      <c r="Q26" s="294"/>
      <c r="R26" s="294"/>
      <c r="S26" s="294"/>
      <c r="Z26" s="229"/>
      <c r="AA26" s="216"/>
      <c r="AB26" s="216"/>
      <c r="AC26" s="216"/>
      <c r="AD26" s="216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8" customFormat="1" ht="12.75" customHeight="1">
      <c r="A27" s="58">
        <v>12</v>
      </c>
      <c r="B27" s="444" t="s">
        <v>819</v>
      </c>
      <c r="C27" s="58">
        <v>4902572</v>
      </c>
      <c r="D27" s="58"/>
      <c r="E27" s="58" t="s">
        <v>685</v>
      </c>
      <c r="F27" s="60" t="s">
        <v>725</v>
      </c>
      <c r="G27" s="58">
        <v>300</v>
      </c>
      <c r="H27" s="58">
        <v>13.578</v>
      </c>
      <c r="I27" s="58">
        <v>13</v>
      </c>
      <c r="J27" s="58">
        <f>H27-I27</f>
        <v>0.5779999999999994</v>
      </c>
      <c r="K27" s="58">
        <f>G27*J27</f>
        <v>173.3999999999998</v>
      </c>
      <c r="L27" s="123">
        <f>IF(F27="Kvarh(Lag)",K27/1000000,K27/1000)</f>
        <v>0.0001733999999999998</v>
      </c>
      <c r="M27" s="151"/>
      <c r="P27" s="294"/>
      <c r="Q27" s="294"/>
      <c r="R27" s="294"/>
      <c r="S27" s="294"/>
      <c r="Z27" s="229"/>
      <c r="AA27" s="216"/>
      <c r="AB27" s="216"/>
      <c r="AC27" s="216"/>
      <c r="AD27" s="216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8" customFormat="1" ht="12.75" customHeight="1">
      <c r="A28" s="58"/>
      <c r="B28" s="447" t="s">
        <v>825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4"/>
      <c r="Q28" s="294"/>
      <c r="R28" s="294"/>
      <c r="S28" s="294"/>
      <c r="Z28" s="229"/>
      <c r="AA28" s="216"/>
      <c r="AB28" s="216"/>
      <c r="AC28" s="216"/>
      <c r="AD28" s="216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556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4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10.1252734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4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4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4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685</v>
      </c>
      <c r="F34" s="60" t="s">
        <v>725</v>
      </c>
      <c r="G34" s="58">
        <v>100</v>
      </c>
      <c r="H34" s="58">
        <v>59551</v>
      </c>
      <c r="I34" s="58">
        <v>59551</v>
      </c>
      <c r="J34" s="58">
        <f>H34-I34</f>
        <v>0</v>
      </c>
      <c r="K34" s="58">
        <f>G34*J34</f>
        <v>0</v>
      </c>
      <c r="L34" s="123">
        <f>IF(F34="Kvarh(Lag)",K34/1000000,K34/1000)</f>
        <v>0</v>
      </c>
      <c r="M34" s="196"/>
      <c r="O34" s="254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547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4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685</v>
      </c>
      <c r="F35" s="60" t="s">
        <v>725</v>
      </c>
      <c r="G35" s="58">
        <v>100</v>
      </c>
      <c r="H35" s="58">
        <v>81848</v>
      </c>
      <c r="I35" s="58">
        <v>79884</v>
      </c>
      <c r="J35" s="58">
        <f>H35-I35</f>
        <v>1964</v>
      </c>
      <c r="K35" s="58">
        <f>G35*J35</f>
        <v>196400</v>
      </c>
      <c r="L35" s="123">
        <f>IF(F35="Kvarh(Lag)",K35/1000000,K35/1000)</f>
        <v>0.1964</v>
      </c>
      <c r="M35" s="196"/>
      <c r="O35" s="254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4" customFormat="1" ht="12.75" customHeight="1">
      <c r="A36" s="58"/>
      <c r="B36" s="96" t="s">
        <v>556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4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4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0.1964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4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4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685</v>
      </c>
      <c r="F41" s="60" t="s">
        <v>725</v>
      </c>
      <c r="G41" s="58">
        <v>100</v>
      </c>
      <c r="H41" s="58">
        <v>691059</v>
      </c>
      <c r="I41" s="58">
        <v>650406</v>
      </c>
      <c r="J41" s="58">
        <f>H41-I41</f>
        <v>40653</v>
      </c>
      <c r="K41" s="58">
        <f>G41*J41</f>
        <v>4065300</v>
      </c>
      <c r="L41" s="123">
        <f>IF(F41="Kvarh(Lag)",K41/1000000,K41/1000)</f>
        <v>4.0653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639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685</v>
      </c>
      <c r="F42" s="60" t="s">
        <v>725</v>
      </c>
      <c r="G42" s="58">
        <v>100</v>
      </c>
      <c r="H42" s="58">
        <v>241493</v>
      </c>
      <c r="I42" s="58">
        <v>237257</v>
      </c>
      <c r="J42" s="58">
        <f>H42-I42</f>
        <v>4236</v>
      </c>
      <c r="K42" s="58">
        <f>G42*J42</f>
        <v>423600</v>
      </c>
      <c r="L42" s="123">
        <f>IF(F42="Kvarh(Lag)",K42/1000000,K42/1000)</f>
        <v>0.4236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667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685</v>
      </c>
      <c r="F43" s="60" t="s">
        <v>725</v>
      </c>
      <c r="G43" s="58">
        <v>100</v>
      </c>
      <c r="H43" s="58">
        <v>284235</v>
      </c>
      <c r="I43" s="58">
        <v>276266</v>
      </c>
      <c r="J43" s="58">
        <f>H43-I43</f>
        <v>7969</v>
      </c>
      <c r="K43" s="58">
        <f>G43*J43</f>
        <v>796900</v>
      </c>
      <c r="L43" s="123">
        <f>IF(F43="Kvarh(Lag)",K43/1000000,K43/1000)</f>
        <v>0.7969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4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685</v>
      </c>
      <c r="F44" s="60" t="s">
        <v>725</v>
      </c>
      <c r="G44" s="58">
        <v>1000</v>
      </c>
      <c r="H44" s="58">
        <v>5590</v>
      </c>
      <c r="I44" s="58">
        <v>5340</v>
      </c>
      <c r="J44" s="58">
        <f>H44-I44</f>
        <v>250</v>
      </c>
      <c r="K44" s="58">
        <f>G44*J44</f>
        <v>250000</v>
      </c>
      <c r="L44" s="123">
        <f>IF(F44="Kvarh(Lag)",K44/1000000,K44/1000)</f>
        <v>0.25</v>
      </c>
      <c r="M44" s="196"/>
      <c r="O44" s="254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4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685</v>
      </c>
      <c r="F45" s="60" t="s">
        <v>725</v>
      </c>
      <c r="G45" s="58">
        <v>100</v>
      </c>
      <c r="H45" s="58">
        <v>46726</v>
      </c>
      <c r="I45" s="58">
        <v>46726</v>
      </c>
      <c r="J45" s="58">
        <f>H45-I45</f>
        <v>0</v>
      </c>
      <c r="K45" s="58">
        <f>G45*J45</f>
        <v>0</v>
      </c>
      <c r="L45" s="123">
        <f>IF(F45="Kvarh(Lag)",K45/1000000,K45/1000)</f>
        <v>0</v>
      </c>
      <c r="M45" s="196"/>
      <c r="O45" s="254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4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8" customFormat="1" ht="12.75" customHeight="1">
      <c r="A47" s="58">
        <v>24</v>
      </c>
      <c r="B47" s="60" t="s">
        <v>818</v>
      </c>
      <c r="C47" s="58">
        <v>4864882</v>
      </c>
      <c r="D47" s="58"/>
      <c r="E47" s="58" t="s">
        <v>685</v>
      </c>
      <c r="F47" s="60" t="s">
        <v>725</v>
      </c>
      <c r="G47" s="58">
        <v>500</v>
      </c>
      <c r="H47" s="58">
        <v>11544</v>
      </c>
      <c r="I47" s="58">
        <v>10595</v>
      </c>
      <c r="J47" s="58">
        <f>H47-I47</f>
        <v>949</v>
      </c>
      <c r="K47" s="58">
        <f>G47*J47</f>
        <v>474500</v>
      </c>
      <c r="L47" s="123">
        <f>IF(F47="Kvarh(Lag)",K47/1000000,K47/1000)</f>
        <v>0.4745</v>
      </c>
      <c r="M47" s="151"/>
      <c r="P47" s="294"/>
      <c r="Q47" s="294"/>
      <c r="R47" s="294"/>
      <c r="Z47" s="229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151"/>
    </row>
    <row r="48" spans="1:39" s="268" customFormat="1" ht="12.75" customHeight="1">
      <c r="A48" s="58">
        <v>25</v>
      </c>
      <c r="B48" s="444" t="s">
        <v>820</v>
      </c>
      <c r="C48" s="58">
        <v>4902572</v>
      </c>
      <c r="D48" s="58"/>
      <c r="E48" s="58" t="s">
        <v>685</v>
      </c>
      <c r="F48" s="60" t="s">
        <v>725</v>
      </c>
      <c r="G48" s="58">
        <v>300</v>
      </c>
      <c r="H48" s="58">
        <v>103</v>
      </c>
      <c r="I48" s="58">
        <v>103</v>
      </c>
      <c r="J48" s="58">
        <f>H48-I48</f>
        <v>0</v>
      </c>
      <c r="K48" s="58">
        <f>G48*J48</f>
        <v>0</v>
      </c>
      <c r="L48" s="123">
        <f>IF(F48="Kvarh(Lag)",K48/1000000,K48/1000)</f>
        <v>0</v>
      </c>
      <c r="M48" s="151"/>
      <c r="P48" s="294"/>
      <c r="Q48" s="294"/>
      <c r="R48" s="294"/>
      <c r="Z48" s="229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151"/>
    </row>
    <row r="49" spans="1:39" s="39" customFormat="1" ht="12.75" customHeight="1">
      <c r="A49" s="58"/>
      <c r="B49" s="96" t="s">
        <v>826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8"/>
      <c r="O49" s="268"/>
      <c r="P49" s="69"/>
      <c r="Q49" s="69"/>
      <c r="R49" s="69"/>
      <c r="Z49" s="229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93"/>
    </row>
    <row r="50" spans="1:39" s="257" customFormat="1" ht="12.75" customHeight="1">
      <c r="A50" s="58"/>
      <c r="B50" s="96" t="s">
        <v>556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4"/>
      <c r="O50" s="254"/>
      <c r="P50" s="256"/>
      <c r="Q50" s="256"/>
      <c r="R50" s="256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8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6.010299999999999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588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13.181999999999999</v>
      </c>
    </row>
    <row r="55" spans="2:12" ht="12.75" customHeight="1">
      <c r="B55" s="60" t="s">
        <v>669</v>
      </c>
      <c r="D55" s="58"/>
      <c r="F55" s="60"/>
      <c r="G55" s="60"/>
      <c r="H55" s="60"/>
      <c r="I55" s="60"/>
      <c r="J55" s="60"/>
      <c r="K55" s="123">
        <f>$L$31</f>
        <v>10.1252734</v>
      </c>
      <c r="L55" s="123">
        <f>K55+K62</f>
        <v>8.172395992195284</v>
      </c>
    </row>
    <row r="56" spans="2:12" ht="12.75" customHeight="1">
      <c r="B56" s="60" t="s">
        <v>664</v>
      </c>
      <c r="D56" s="58"/>
      <c r="F56" s="58"/>
      <c r="G56" s="60"/>
      <c r="H56" s="58"/>
      <c r="I56" s="58"/>
      <c r="J56" s="58"/>
      <c r="K56" s="123">
        <f>$L$38</f>
        <v>0.1964</v>
      </c>
      <c r="L56" s="123">
        <f>K56+K63</f>
        <v>0.15852002306102211</v>
      </c>
    </row>
    <row r="57" spans="2:12" ht="12.75" customHeight="1">
      <c r="B57" s="60" t="s">
        <v>666</v>
      </c>
      <c r="D57" s="58"/>
      <c r="F57" s="58"/>
      <c r="G57" s="60"/>
      <c r="H57" s="58"/>
      <c r="I57" s="58"/>
      <c r="J57" s="58"/>
      <c r="K57" s="123">
        <f>$L$51</f>
        <v>6.010299999999999</v>
      </c>
      <c r="L57" s="123">
        <f>K57+K64</f>
        <v>4.851083984743692</v>
      </c>
    </row>
    <row r="58" spans="2:13" ht="12.75" customHeight="1">
      <c r="B58" s="60" t="s">
        <v>575</v>
      </c>
      <c r="D58" s="58"/>
      <c r="F58" s="60"/>
      <c r="G58" s="60"/>
      <c r="H58" s="60"/>
      <c r="I58" s="60"/>
      <c r="J58" s="60"/>
      <c r="K58" s="125">
        <f>SUM(K55:K57)</f>
        <v>16.3319734</v>
      </c>
      <c r="L58" s="245"/>
      <c r="M58" s="45"/>
    </row>
    <row r="59" spans="2:13" ht="12.75" customHeight="1">
      <c r="B59" s="60" t="s">
        <v>668</v>
      </c>
      <c r="D59" s="58"/>
      <c r="F59" s="60"/>
      <c r="G59" s="60"/>
      <c r="H59" s="58"/>
      <c r="I59" s="58"/>
      <c r="J59" s="58"/>
      <c r="K59" s="125">
        <f>L54</f>
        <v>13.181999999999999</v>
      </c>
      <c r="M59" s="45"/>
    </row>
    <row r="60" spans="2:13" ht="12.75" customHeight="1">
      <c r="B60" s="58" t="s">
        <v>576</v>
      </c>
      <c r="D60" s="58"/>
      <c r="F60" s="60"/>
      <c r="G60" s="60"/>
      <c r="H60" s="58"/>
      <c r="I60" s="58"/>
      <c r="J60" s="58"/>
      <c r="K60" s="125">
        <f>K59-K58</f>
        <v>-3.1499734000000004</v>
      </c>
      <c r="M60" s="45"/>
    </row>
    <row r="61" spans="2:11" ht="12.75" customHeight="1">
      <c r="B61" s="60" t="s">
        <v>577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4" t="s">
        <v>581</v>
      </c>
      <c r="I62" s="243">
        <f>K55/K58*100</f>
        <v>61.99663171138891</v>
      </c>
      <c r="J62" s="105" t="s">
        <v>233</v>
      </c>
      <c r="K62" s="125">
        <f>K60*I62/100</f>
        <v>-1.9528774078047155</v>
      </c>
    </row>
    <row r="63" spans="1:11" ht="12.75" customHeight="1">
      <c r="A63" s="105"/>
      <c r="B63" s="58"/>
      <c r="D63" s="58"/>
      <c r="F63" s="60"/>
      <c r="G63" s="60"/>
      <c r="H63" s="244" t="s">
        <v>582</v>
      </c>
      <c r="I63" s="243">
        <f>K56/K58*100</f>
        <v>1.2025491053028534</v>
      </c>
      <c r="J63" s="105" t="s">
        <v>233</v>
      </c>
      <c r="K63" s="125">
        <f>K60*I63/100</f>
        <v>-0.03787997693897788</v>
      </c>
    </row>
    <row r="64" spans="2:11" ht="12.75" customHeight="1">
      <c r="B64" s="131"/>
      <c r="D64" s="58"/>
      <c r="F64" s="60"/>
      <c r="G64" s="60"/>
      <c r="H64" s="244" t="s">
        <v>583</v>
      </c>
      <c r="I64" s="243">
        <f>K57/K58*100</f>
        <v>36.80081918330824</v>
      </c>
      <c r="J64" s="60" t="s">
        <v>233</v>
      </c>
      <c r="K64" s="125">
        <f>K60*I64/100</f>
        <v>-1.1592160152563071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85" zoomScaleNormal="85" zoomScaleSheetLayoutView="85" workbookViewId="0" topLeftCell="I1">
      <selection activeCell="Y14" sqref="Y14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690</v>
      </c>
      <c r="T3" s="3" t="s">
        <v>841</v>
      </c>
      <c r="AC3" s="15"/>
      <c r="AD3" s="15"/>
      <c r="AE3" s="15"/>
      <c r="AF3" s="15"/>
    </row>
    <row r="4" spans="15:53" ht="15">
      <c r="O4" s="91" t="s">
        <v>833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837</v>
      </c>
      <c r="O5" s="75" t="s">
        <v>781</v>
      </c>
      <c r="Z5" s="265"/>
      <c r="AC5" s="15"/>
      <c r="AD5" s="15"/>
      <c r="AE5" s="215"/>
      <c r="AF5" s="215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46" t="s">
        <v>834</v>
      </c>
      <c r="V7" s="446" t="s">
        <v>828</v>
      </c>
      <c r="W7" s="94" t="s">
        <v>217</v>
      </c>
      <c r="X7" s="94" t="s">
        <v>218</v>
      </c>
      <c r="Y7" s="94" t="s">
        <v>724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532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50"/>
      <c r="B9" s="351" t="s">
        <v>823</v>
      </c>
      <c r="C9" s="352"/>
      <c r="D9" s="352"/>
      <c r="E9" s="352"/>
      <c r="F9" s="352"/>
      <c r="G9" s="352"/>
      <c r="H9" s="352"/>
      <c r="I9" s="352"/>
      <c r="J9" s="353"/>
      <c r="K9" s="353"/>
      <c r="L9" s="354"/>
      <c r="M9" s="354"/>
      <c r="N9" s="205" t="s">
        <v>533</v>
      </c>
      <c r="AC9" s="10"/>
      <c r="AD9" s="2"/>
      <c r="AE9" s="15"/>
      <c r="AF9" s="15"/>
      <c r="AN9" s="13" t="s">
        <v>533</v>
      </c>
      <c r="BA9" s="3"/>
    </row>
    <row r="10" spans="1:52" ht="15" customHeight="1">
      <c r="A10" s="355"/>
      <c r="B10" s="284"/>
      <c r="C10" s="284"/>
      <c r="D10" s="284"/>
      <c r="E10" s="284"/>
      <c r="F10" s="284"/>
      <c r="G10" s="284"/>
      <c r="H10" s="284"/>
      <c r="I10" s="284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685</v>
      </c>
      <c r="S10" s="60" t="s">
        <v>725</v>
      </c>
      <c r="T10" s="65">
        <v>1000</v>
      </c>
      <c r="U10" s="30">
        <v>27453</v>
      </c>
      <c r="V10" s="30">
        <v>26763</v>
      </c>
      <c r="W10" s="30">
        <f>U10-V10</f>
        <v>690</v>
      </c>
      <c r="X10" s="30">
        <f>W10*T10</f>
        <v>690000</v>
      </c>
      <c r="Y10" s="123">
        <f>IF(S10="Kvarh(Lag)",X10/1000000,X10/1000)</f>
        <v>0.69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5"/>
      <c r="B11" s="284"/>
      <c r="C11" s="284"/>
      <c r="D11" s="284"/>
      <c r="E11" s="284"/>
      <c r="F11" s="284"/>
      <c r="G11" s="284"/>
      <c r="H11" s="284"/>
      <c r="I11" s="284"/>
      <c r="J11" s="68"/>
      <c r="K11" s="68"/>
      <c r="L11" s="173"/>
      <c r="M11" s="173"/>
      <c r="N11" s="30">
        <v>2</v>
      </c>
      <c r="O11" s="64" t="s">
        <v>710</v>
      </c>
      <c r="P11" s="73">
        <v>4864849</v>
      </c>
      <c r="Q11" s="80"/>
      <c r="R11" s="64" t="s">
        <v>176</v>
      </c>
      <c r="S11" s="60" t="s">
        <v>725</v>
      </c>
      <c r="T11" s="65">
        <v>1000</v>
      </c>
      <c r="U11" s="30">
        <v>20525</v>
      </c>
      <c r="V11" s="30">
        <v>19685</v>
      </c>
      <c r="W11" s="30">
        <f>U11-V11</f>
        <v>840</v>
      </c>
      <c r="X11" s="30">
        <f>W11*T11</f>
        <v>840000</v>
      </c>
      <c r="Y11" s="123">
        <f>IF(S11="Kvarh(Lag)",X11/1000000,X11/1000)</f>
        <v>0.84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6"/>
      <c r="B12" s="358"/>
      <c r="C12" s="358"/>
      <c r="D12" s="358"/>
      <c r="E12" s="358"/>
      <c r="F12" s="358"/>
      <c r="G12" s="358"/>
      <c r="H12" s="358"/>
      <c r="I12" s="357"/>
      <c r="J12" s="358"/>
      <c r="K12" s="358"/>
      <c r="L12" s="359"/>
      <c r="M12" s="359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685</v>
      </c>
      <c r="S12" s="60" t="s">
        <v>725</v>
      </c>
      <c r="T12" s="65">
        <v>1000</v>
      </c>
      <c r="U12" s="30">
        <v>34632</v>
      </c>
      <c r="V12" s="30">
        <v>33644</v>
      </c>
      <c r="W12" s="30">
        <f>U12-V12</f>
        <v>988</v>
      </c>
      <c r="X12" s="30">
        <f>W12*T12</f>
        <v>988000</v>
      </c>
      <c r="Y12" s="123">
        <f>IF(S12="Kvarh(Lag)",X12/1000000,X12/1000)</f>
        <v>0.988</v>
      </c>
      <c r="Z12" s="43"/>
      <c r="AA12" s="80"/>
      <c r="AC12" s="5"/>
      <c r="AD12" s="2"/>
      <c r="AE12" s="64"/>
      <c r="AF12" s="64"/>
      <c r="AN12" s="38" t="s">
        <v>607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685</v>
      </c>
      <c r="S13" s="60" t="s">
        <v>725</v>
      </c>
      <c r="T13" s="65">
        <v>1000</v>
      </c>
      <c r="U13" s="30">
        <v>17054</v>
      </c>
      <c r="V13" s="30">
        <v>16249</v>
      </c>
      <c r="W13" s="30">
        <f>U13-V13</f>
        <v>805</v>
      </c>
      <c r="X13" s="30">
        <f>W13*T13</f>
        <v>805000</v>
      </c>
      <c r="Y13" s="123">
        <f>IF(S13="Kvarh(Lag)",X13/1000000,X13/1000)</f>
        <v>0.805</v>
      </c>
      <c r="Z13" s="43"/>
      <c r="AA13" s="80"/>
      <c r="AC13" s="5"/>
      <c r="AD13" s="2"/>
      <c r="AE13" s="64"/>
      <c r="AF13" s="64"/>
      <c r="AN13" s="38" t="s">
        <v>608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6"/>
      <c r="B14" s="358"/>
      <c r="C14" s="358"/>
      <c r="D14" s="358"/>
      <c r="E14" s="358"/>
      <c r="F14" s="358"/>
      <c r="G14" s="358"/>
      <c r="H14" s="358"/>
      <c r="I14" s="357"/>
      <c r="J14" s="358"/>
      <c r="K14" s="358"/>
      <c r="L14" s="359"/>
      <c r="M14" s="359"/>
      <c r="N14" s="30">
        <v>4</v>
      </c>
      <c r="O14" s="64" t="s">
        <v>770</v>
      </c>
      <c r="P14" s="73">
        <v>4864850</v>
      </c>
      <c r="Q14" s="80" t="s">
        <v>167</v>
      </c>
      <c r="R14" s="64" t="s">
        <v>685</v>
      </c>
      <c r="S14" s="60" t="s">
        <v>725</v>
      </c>
      <c r="T14" s="65">
        <v>1000</v>
      </c>
      <c r="U14" s="30">
        <v>9896</v>
      </c>
      <c r="V14" s="30">
        <v>9011</v>
      </c>
      <c r="W14" s="30">
        <f>U14-V14</f>
        <v>885</v>
      </c>
      <c r="X14" s="30">
        <f>W14*T14</f>
        <v>885000</v>
      </c>
      <c r="Y14" s="123">
        <f>IF(S14="Kvarh(Lag)",X14/1000000,X14/1000)</f>
        <v>0.885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6"/>
      <c r="B15" s="358"/>
      <c r="C15" s="358"/>
      <c r="D15" s="358"/>
      <c r="E15" s="358"/>
      <c r="F15" s="358"/>
      <c r="G15" s="358"/>
      <c r="H15" s="358"/>
      <c r="I15" s="357"/>
      <c r="J15" s="358"/>
      <c r="K15" s="358"/>
      <c r="L15" s="359"/>
      <c r="M15" s="359"/>
      <c r="N15" s="10" t="s">
        <v>535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7"/>
      <c r="J16" s="68"/>
      <c r="K16" s="68"/>
      <c r="L16" s="173"/>
      <c r="M16" s="173"/>
      <c r="N16" s="3">
        <v>5</v>
      </c>
      <c r="O16" s="38" t="s">
        <v>711</v>
      </c>
      <c r="P16" s="6">
        <v>4864804</v>
      </c>
      <c r="R16" s="38" t="s">
        <v>685</v>
      </c>
      <c r="S16" s="60" t="s">
        <v>725</v>
      </c>
      <c r="T16" s="4">
        <v>100</v>
      </c>
      <c r="U16" s="3">
        <v>538</v>
      </c>
      <c r="V16" s="3">
        <v>538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4"/>
      <c r="J17" s="68"/>
      <c r="K17" s="68"/>
      <c r="L17" s="173"/>
      <c r="M17" s="173"/>
      <c r="N17" s="3">
        <v>6</v>
      </c>
      <c r="O17" s="38" t="s">
        <v>710</v>
      </c>
      <c r="P17" s="6">
        <v>4865163</v>
      </c>
      <c r="R17" s="38" t="s">
        <v>685</v>
      </c>
      <c r="S17" s="60" t="s">
        <v>725</v>
      </c>
      <c r="T17" s="4">
        <v>100</v>
      </c>
      <c r="U17" s="3">
        <v>1294</v>
      </c>
      <c r="V17" s="3">
        <v>1294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4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60" t="s">
        <v>197</v>
      </c>
      <c r="B19" s="361" t="s">
        <v>773</v>
      </c>
      <c r="C19" s="361"/>
      <c r="D19" s="361"/>
      <c r="E19" s="357"/>
      <c r="F19" s="357"/>
      <c r="G19" s="362">
        <f>$Y$37</f>
        <v>6.578900000000001</v>
      </c>
      <c r="H19" s="357" t="s">
        <v>774</v>
      </c>
      <c r="I19" s="284"/>
      <c r="J19" s="68"/>
      <c r="K19" s="68"/>
      <c r="L19" s="173"/>
      <c r="M19" s="173"/>
      <c r="O19" s="38"/>
      <c r="P19" s="38"/>
      <c r="R19" s="38"/>
      <c r="S19" s="38"/>
      <c r="Y19" s="8">
        <f>SUM(Y10:Y17)</f>
        <v>4.208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3"/>
      <c r="B20" s="364"/>
      <c r="C20" s="364"/>
      <c r="D20" s="364"/>
      <c r="E20" s="284"/>
      <c r="F20" s="284"/>
      <c r="G20" s="365"/>
      <c r="H20" s="284"/>
      <c r="I20" s="366"/>
      <c r="J20" s="68"/>
      <c r="K20" s="68"/>
      <c r="L20" s="173"/>
      <c r="M20" s="173"/>
      <c r="N20" s="10" t="s">
        <v>534</v>
      </c>
      <c r="AC20" s="10"/>
      <c r="AD20" s="2"/>
      <c r="AE20" s="2"/>
      <c r="AF20" s="2"/>
    </row>
    <row r="21" spans="1:32" ht="12.75">
      <c r="A21" s="367" t="s">
        <v>748</v>
      </c>
      <c r="B21" s="368" t="s">
        <v>775</v>
      </c>
      <c r="C21" s="368"/>
      <c r="D21" s="369"/>
      <c r="E21" s="284"/>
      <c r="F21" s="284"/>
      <c r="G21" s="370">
        <f>'STEPPED UP BY GENCO'!$I$64*-1</f>
        <v>-0.30972232</v>
      </c>
      <c r="H21" s="357" t="s">
        <v>774</v>
      </c>
      <c r="I21" s="366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7"/>
      <c r="B22" s="371"/>
      <c r="C22" s="371"/>
      <c r="D22" s="371"/>
      <c r="E22" s="284"/>
      <c r="F22" s="284"/>
      <c r="G22" s="365"/>
      <c r="H22" s="284"/>
      <c r="I22" s="284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685</v>
      </c>
      <c r="S22" s="60" t="s">
        <v>725</v>
      </c>
      <c r="T22" s="65">
        <v>100</v>
      </c>
      <c r="U22" s="30">
        <v>59382</v>
      </c>
      <c r="V22" s="30">
        <v>56575</v>
      </c>
      <c r="W22" s="30">
        <f aca="true" t="shared" si="0" ref="W22:W28">U22-V22</f>
        <v>2807</v>
      </c>
      <c r="X22" s="30">
        <f aca="true" t="shared" si="1" ref="X22:X28">W22*T22</f>
        <v>280700</v>
      </c>
      <c r="Y22" s="123">
        <f aca="true" t="shared" si="2" ref="Y22:Y28">IF(S22="Kvarh(Lag)",X22/1000000,X22/1000)</f>
        <v>0.2807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7"/>
      <c r="B23" s="372"/>
      <c r="C23" s="371"/>
      <c r="D23" s="371"/>
      <c r="E23" s="284"/>
      <c r="F23" s="284"/>
      <c r="G23" s="374"/>
      <c r="H23" s="284"/>
      <c r="I23" s="284"/>
      <c r="J23" s="68"/>
      <c r="K23" s="68"/>
      <c r="L23" s="173"/>
      <c r="M23" s="173"/>
      <c r="N23" s="3">
        <v>8</v>
      </c>
      <c r="O23" s="2" t="s">
        <v>712</v>
      </c>
      <c r="P23" s="6">
        <v>4865066</v>
      </c>
      <c r="R23" s="2" t="s">
        <v>685</v>
      </c>
      <c r="S23" s="60" t="s">
        <v>725</v>
      </c>
      <c r="T23" s="4">
        <v>100</v>
      </c>
      <c r="U23" s="3">
        <v>153889</v>
      </c>
      <c r="V23" s="3">
        <v>147846</v>
      </c>
      <c r="W23" s="30">
        <f t="shared" si="0"/>
        <v>6043</v>
      </c>
      <c r="X23" s="30">
        <f t="shared" si="1"/>
        <v>604300</v>
      </c>
      <c r="Y23" s="123">
        <f t="shared" si="2"/>
        <v>0.6043</v>
      </c>
      <c r="AC23" s="6"/>
      <c r="AD23" s="80"/>
      <c r="AE23" s="2"/>
      <c r="AF23" s="2"/>
      <c r="AN23" s="41" t="s">
        <v>537</v>
      </c>
      <c r="AO23" s="6" t="s">
        <v>538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3"/>
      <c r="B24" s="361"/>
      <c r="C24" s="357"/>
      <c r="D24" s="357"/>
      <c r="E24" s="357"/>
      <c r="F24" s="357"/>
      <c r="G24" s="374"/>
      <c r="H24" s="357"/>
      <c r="I24" s="358"/>
      <c r="J24" s="358"/>
      <c r="K24" s="358"/>
      <c r="L24" s="359"/>
      <c r="M24" s="359"/>
      <c r="N24" s="3">
        <v>9</v>
      </c>
      <c r="O24" s="2" t="s">
        <v>303</v>
      </c>
      <c r="P24" s="6">
        <v>4865067</v>
      </c>
      <c r="Q24" s="2"/>
      <c r="R24" s="2" t="s">
        <v>685</v>
      </c>
      <c r="S24" s="60" t="s">
        <v>725</v>
      </c>
      <c r="T24" s="4">
        <v>100</v>
      </c>
      <c r="U24" s="3">
        <v>91281</v>
      </c>
      <c r="V24" s="3">
        <v>87766</v>
      </c>
      <c r="W24" s="30">
        <f t="shared" si="0"/>
        <v>3515</v>
      </c>
      <c r="X24" s="30">
        <f t="shared" si="1"/>
        <v>351500</v>
      </c>
      <c r="Y24" s="123">
        <f t="shared" si="2"/>
        <v>0.3515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5"/>
      <c r="B25" s="368"/>
      <c r="C25" s="368"/>
      <c r="D25" s="376"/>
      <c r="E25" s="357"/>
      <c r="F25" s="357"/>
      <c r="G25" s="377"/>
      <c r="H25" s="357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685</v>
      </c>
      <c r="S25" s="60" t="s">
        <v>725</v>
      </c>
      <c r="T25" s="4">
        <v>100</v>
      </c>
      <c r="U25" s="3">
        <v>81260</v>
      </c>
      <c r="V25" s="3">
        <v>77257</v>
      </c>
      <c r="W25" s="30">
        <f t="shared" si="0"/>
        <v>4003</v>
      </c>
      <c r="X25" s="30">
        <f t="shared" si="1"/>
        <v>400300</v>
      </c>
      <c r="Y25" s="123">
        <f t="shared" si="2"/>
        <v>0.4003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8"/>
      <c r="B26" s="361"/>
      <c r="C26" s="357"/>
      <c r="D26" s="357"/>
      <c r="E26" s="357"/>
      <c r="F26" s="357"/>
      <c r="G26" s="379"/>
      <c r="H26" s="357"/>
      <c r="I26" s="358"/>
      <c r="J26" s="358"/>
      <c r="K26" s="358"/>
      <c r="L26" s="359"/>
      <c r="M26" s="359"/>
      <c r="N26" s="334">
        <v>11</v>
      </c>
      <c r="O26" s="249" t="s">
        <v>166</v>
      </c>
      <c r="P26" s="298">
        <v>4865079</v>
      </c>
      <c r="Q26" s="249"/>
      <c r="R26" s="249" t="s">
        <v>685</v>
      </c>
      <c r="S26" s="60" t="s">
        <v>725</v>
      </c>
      <c r="T26" s="250">
        <v>100</v>
      </c>
      <c r="U26" s="248">
        <v>30677</v>
      </c>
      <c r="V26" s="248">
        <v>29546</v>
      </c>
      <c r="W26" s="30">
        <f t="shared" si="0"/>
        <v>1131</v>
      </c>
      <c r="X26" s="30">
        <f t="shared" si="1"/>
        <v>113100</v>
      </c>
      <c r="Y26" s="123">
        <f t="shared" si="2"/>
        <v>0.1131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589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80"/>
      <c r="B27" s="72"/>
      <c r="C27" s="72"/>
      <c r="D27" s="72"/>
      <c r="E27" s="72"/>
      <c r="F27" s="72"/>
      <c r="G27" s="381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685</v>
      </c>
      <c r="S27" s="60" t="s">
        <v>725</v>
      </c>
      <c r="T27" s="4">
        <v>100</v>
      </c>
      <c r="U27" s="3">
        <v>174101</v>
      </c>
      <c r="V27" s="3">
        <v>167066</v>
      </c>
      <c r="W27" s="30">
        <f t="shared" si="0"/>
        <v>7035</v>
      </c>
      <c r="X27" s="30">
        <f t="shared" si="1"/>
        <v>703500</v>
      </c>
      <c r="Y27" s="123">
        <f t="shared" si="2"/>
        <v>0.7035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2"/>
      <c r="B28" s="368"/>
      <c r="C28" s="72"/>
      <c r="D28" s="72"/>
      <c r="E28" s="72"/>
      <c r="F28" s="358"/>
      <c r="G28" s="386"/>
      <c r="H28" s="361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685</v>
      </c>
      <c r="S28" s="60" t="s">
        <v>725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3"/>
      <c r="B29" s="72"/>
      <c r="C29" s="72"/>
      <c r="D29" s="72"/>
      <c r="E29" s="72"/>
      <c r="F29" s="72"/>
      <c r="G29" s="384"/>
      <c r="H29" s="358"/>
      <c r="I29" s="68"/>
      <c r="J29" s="68"/>
      <c r="K29" s="68"/>
      <c r="L29" s="173"/>
      <c r="M29" s="173"/>
      <c r="N29" s="152"/>
      <c r="O29" s="2"/>
      <c r="P29" s="296"/>
      <c r="Q29" s="2"/>
      <c r="R29" s="10" t="s">
        <v>609</v>
      </c>
      <c r="S29" s="2"/>
      <c r="T29" s="4"/>
      <c r="U29" s="3"/>
      <c r="V29" s="3"/>
      <c r="W29" s="3"/>
      <c r="X29" s="3"/>
      <c r="Y29" s="8">
        <f>SUM(Y22:Y28)</f>
        <v>2.4534000000000002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9"/>
      <c r="B30" s="385"/>
      <c r="C30" s="371"/>
      <c r="D30" s="371"/>
      <c r="E30" s="357"/>
      <c r="F30" s="357"/>
      <c r="G30" s="386"/>
      <c r="H30" s="358"/>
      <c r="I30" s="387"/>
      <c r="J30" s="388"/>
      <c r="K30" s="358"/>
      <c r="L30" s="359"/>
      <c r="M30" s="359"/>
      <c r="N30" s="81" t="s">
        <v>596</v>
      </c>
      <c r="P30" s="297"/>
      <c r="AC30" s="2"/>
      <c r="AD30" s="2"/>
      <c r="AE30" s="15"/>
      <c r="AF30" s="15"/>
    </row>
    <row r="31" spans="1:52" s="39" customFormat="1" ht="12.75">
      <c r="A31" s="259"/>
      <c r="B31" s="371"/>
      <c r="C31" s="371"/>
      <c r="D31" s="371"/>
      <c r="E31" s="138"/>
      <c r="F31" s="28"/>
      <c r="G31" s="384"/>
      <c r="H31" s="153"/>
      <c r="I31" s="68"/>
      <c r="J31" s="68"/>
      <c r="K31" s="68"/>
      <c r="L31" s="173"/>
      <c r="M31" s="173"/>
      <c r="N31" s="152">
        <v>15</v>
      </c>
      <c r="O31" s="140" t="s">
        <v>597</v>
      </c>
      <c r="P31" s="296">
        <v>4902545</v>
      </c>
      <c r="Q31" s="2"/>
      <c r="R31" s="140" t="s">
        <v>685</v>
      </c>
      <c r="S31" s="60" t="s">
        <v>725</v>
      </c>
      <c r="T31" s="4">
        <v>50</v>
      </c>
      <c r="U31" s="3">
        <v>47756</v>
      </c>
      <c r="V31" s="3">
        <v>46106</v>
      </c>
      <c r="W31" s="30">
        <f>U31-V31</f>
        <v>1650</v>
      </c>
      <c r="X31" s="30">
        <f>W31*T31</f>
        <v>82500</v>
      </c>
      <c r="Y31" s="123">
        <f>IF(S31="Kvarh(Lag)",X31/1000000,X31/1000)</f>
        <v>0.0825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4"/>
      <c r="AT31" s="4"/>
      <c r="AU31" s="4"/>
      <c r="AV31" s="4"/>
      <c r="AW31" s="4"/>
      <c r="AX31" s="4"/>
      <c r="AY31" s="3"/>
      <c r="AZ31" s="3"/>
    </row>
    <row r="32" spans="1:32" ht="13.5" customHeight="1">
      <c r="A32" s="389"/>
      <c r="B32" s="358"/>
      <c r="C32" s="358"/>
      <c r="D32" s="358"/>
      <c r="E32" s="358"/>
      <c r="F32" s="358"/>
      <c r="G32" s="191"/>
      <c r="H32" s="358"/>
      <c r="I32" s="358"/>
      <c r="J32" s="358"/>
      <c r="K32" s="358"/>
      <c r="L32" s="359"/>
      <c r="M32" s="359"/>
      <c r="N32" s="81"/>
      <c r="R32" s="10" t="s">
        <v>610</v>
      </c>
      <c r="Y32" s="8">
        <f>SUM(Y31:Y31)</f>
        <v>0.0825</v>
      </c>
      <c r="AC32" s="2"/>
      <c r="AD32" s="2"/>
      <c r="AE32" s="15"/>
      <c r="AF32" s="15"/>
    </row>
    <row r="33" spans="1:32" ht="12.75">
      <c r="A33" s="390"/>
      <c r="B33" s="132"/>
      <c r="C33" s="132"/>
      <c r="D33" s="267"/>
      <c r="E33" s="267"/>
      <c r="F33" s="267"/>
      <c r="G33" s="267"/>
      <c r="H33" s="391"/>
      <c r="I33" s="267"/>
      <c r="J33" s="267"/>
      <c r="K33" s="132"/>
      <c r="L33" s="173"/>
      <c r="M33" s="173"/>
      <c r="N33" s="152"/>
      <c r="U33" s="8" t="s">
        <v>322</v>
      </c>
      <c r="Y33" s="8">
        <f>Y29-Y32</f>
        <v>2.3709000000000002</v>
      </c>
      <c r="AC33" s="2"/>
      <c r="AD33" s="2"/>
      <c r="AE33" s="15"/>
      <c r="AF33" s="15"/>
    </row>
    <row r="34" spans="1:32" ht="12.75">
      <c r="A34" s="392"/>
      <c r="B34" s="132"/>
      <c r="C34" s="132"/>
      <c r="D34" s="132"/>
      <c r="E34" s="132"/>
      <c r="F34" s="132"/>
      <c r="G34" s="393"/>
      <c r="H34" s="393"/>
      <c r="I34" s="393"/>
      <c r="J34" s="393"/>
      <c r="K34" s="393"/>
      <c r="L34" s="173"/>
      <c r="M34" s="173"/>
      <c r="N34" s="81" t="s">
        <v>555</v>
      </c>
      <c r="U34" s="8"/>
      <c r="Y34" s="8"/>
      <c r="AC34" s="2"/>
      <c r="AD34" s="2"/>
      <c r="AE34" s="15"/>
      <c r="AF34" s="15"/>
    </row>
    <row r="35" spans="1:32" ht="12.75">
      <c r="A35" s="394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403"/>
      <c r="M35" s="359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7"/>
      <c r="B36" s="228"/>
      <c r="C36" s="228"/>
      <c r="D36" s="228"/>
      <c r="E36" s="228"/>
      <c r="F36" s="361" t="s">
        <v>294</v>
      </c>
      <c r="G36" s="362">
        <f>SUM(G19:G34)</f>
        <v>6.269177680000001</v>
      </c>
      <c r="H36" s="361" t="s">
        <v>774</v>
      </c>
      <c r="I36" s="228"/>
      <c r="J36" s="228"/>
      <c r="K36" s="228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7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173"/>
      <c r="M37" s="173"/>
      <c r="N37" s="152"/>
      <c r="U37" s="8" t="s">
        <v>536</v>
      </c>
      <c r="Y37" s="8">
        <f>Y33+Y19+SUM(Y35:Y36)</f>
        <v>6.578900000000001</v>
      </c>
    </row>
    <row r="38" spans="1:14" ht="12.75">
      <c r="A38" s="394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59"/>
      <c r="M38" s="359"/>
      <c r="N38" s="152"/>
    </row>
    <row r="39" spans="1:14" ht="12.75">
      <c r="A39" s="394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59"/>
      <c r="M39" s="359"/>
      <c r="N39" s="152"/>
    </row>
    <row r="40" spans="1:14" ht="13.5" thickBo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6"/>
      <c r="M40" s="359"/>
      <c r="N40" s="335"/>
    </row>
    <row r="41" spans="1:14" ht="13.5" thickTop="1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58"/>
      <c r="M41" s="359"/>
      <c r="N41" s="79"/>
    </row>
    <row r="42" spans="1:14" ht="12.75">
      <c r="A42" s="394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58"/>
      <c r="M42" s="359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8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400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6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SheetLayoutView="100" workbookViewId="0" topLeftCell="A36">
      <selection activeCell="L70" sqref="L70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9" width="9.28125" style="0" bestFit="1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726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690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7"/>
      <c r="B4" s="91" t="s">
        <v>833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ht="18">
      <c r="A5" s="236" t="s">
        <v>727</v>
      </c>
      <c r="B5" s="338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9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46" t="s">
        <v>834</v>
      </c>
      <c r="I6" s="446" t="s">
        <v>828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7" t="s">
        <v>728</v>
      </c>
      <c r="D8" s="30"/>
      <c r="E8" s="83" t="s">
        <v>729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730</v>
      </c>
      <c r="C9" s="73">
        <v>4902509</v>
      </c>
      <c r="D9" s="65"/>
      <c r="E9" s="65" t="s">
        <v>685</v>
      </c>
      <c r="F9" s="65" t="s">
        <v>779</v>
      </c>
      <c r="G9" s="73">
        <v>1000</v>
      </c>
      <c r="H9" s="65">
        <v>73351</v>
      </c>
      <c r="I9" s="65">
        <v>70064</v>
      </c>
      <c r="J9" s="65">
        <f>H9-I9</f>
        <v>3287</v>
      </c>
      <c r="K9" s="30">
        <f>G9*J9</f>
        <v>3287000</v>
      </c>
      <c r="L9" s="71">
        <f>IF(F9="kvarh (lag) ",K9/1000000,K9/1000)</f>
        <v>3.287</v>
      </c>
      <c r="M9" s="71"/>
    </row>
    <row r="10" spans="1:13" ht="12.75">
      <c r="A10" s="30">
        <v>2</v>
      </c>
      <c r="B10" s="64" t="s">
        <v>731</v>
      </c>
      <c r="C10" s="73">
        <v>4902510</v>
      </c>
      <c r="D10" s="65"/>
      <c r="E10" s="65" t="s">
        <v>685</v>
      </c>
      <c r="F10" s="65" t="s">
        <v>779</v>
      </c>
      <c r="G10" s="73">
        <v>1000</v>
      </c>
      <c r="H10" s="65">
        <v>71763</v>
      </c>
      <c r="I10" s="65">
        <v>68482</v>
      </c>
      <c r="J10" s="65">
        <f>H10-I10</f>
        <v>3281</v>
      </c>
      <c r="K10" s="30">
        <f>G10*J10</f>
        <v>3281000</v>
      </c>
      <c r="L10" s="71">
        <f>IF(F10="kvarh (lag) ",K10/1000000,K10/1000)</f>
        <v>3.281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732</v>
      </c>
      <c r="K11" s="83" t="s">
        <v>729</v>
      </c>
      <c r="L11" s="100">
        <f>SUM(L9:L10)</f>
        <v>6.568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7" t="s">
        <v>728</v>
      </c>
      <c r="D13" s="30"/>
      <c r="E13" s="83" t="s">
        <v>733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730</v>
      </c>
      <c r="C14" s="73">
        <v>4902509</v>
      </c>
      <c r="D14" s="65"/>
      <c r="E14" s="65" t="s">
        <v>685</v>
      </c>
      <c r="F14" s="65" t="s">
        <v>779</v>
      </c>
      <c r="G14" s="73">
        <v>1000</v>
      </c>
      <c r="H14" s="65">
        <v>8982</v>
      </c>
      <c r="I14" s="65">
        <v>8111</v>
      </c>
      <c r="J14" s="65">
        <f>H14-I14</f>
        <v>871</v>
      </c>
      <c r="K14" s="30">
        <f>G14*J14</f>
        <v>871000</v>
      </c>
      <c r="L14" s="71">
        <f>IF(F14="kvarh (lag) ",K14/1000000,K14/1000)</f>
        <v>0.871</v>
      </c>
      <c r="M14" s="71"/>
    </row>
    <row r="15" spans="1:13" ht="12.75">
      <c r="A15" s="30">
        <v>4</v>
      </c>
      <c r="B15" s="64" t="s">
        <v>731</v>
      </c>
      <c r="C15" s="73">
        <v>4902510</v>
      </c>
      <c r="D15" s="65"/>
      <c r="E15" s="65" t="s">
        <v>685</v>
      </c>
      <c r="F15" s="65" t="s">
        <v>779</v>
      </c>
      <c r="G15" s="73">
        <v>1000</v>
      </c>
      <c r="H15" s="65">
        <v>10932</v>
      </c>
      <c r="I15" s="65">
        <v>9919</v>
      </c>
      <c r="J15" s="65">
        <f>H15-I15</f>
        <v>1013</v>
      </c>
      <c r="K15" s="30">
        <f>G15*J15</f>
        <v>1013000</v>
      </c>
      <c r="L15" s="71">
        <f>IF(F15="kvarh (lag) ",K15/1000000,K15/1000)</f>
        <v>1.013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734</v>
      </c>
      <c r="K16" s="83" t="s">
        <v>733</v>
      </c>
      <c r="L16" s="100">
        <f>SUM(L14:L15)</f>
        <v>1.884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735</v>
      </c>
      <c r="K18" s="83"/>
      <c r="L18" s="100">
        <f>L11-L16</f>
        <v>4.683999999999999</v>
      </c>
      <c r="M18" s="71"/>
    </row>
    <row r="19" spans="1:13" ht="12.75">
      <c r="A19" s="30"/>
      <c r="B19" s="213" t="s">
        <v>736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7" t="s">
        <v>737</v>
      </c>
      <c r="D20" s="65"/>
      <c r="E20" s="83" t="s">
        <v>729</v>
      </c>
      <c r="F20" s="70" t="s">
        <v>738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730</v>
      </c>
      <c r="C21" s="73">
        <v>4902497</v>
      </c>
      <c r="D21" s="65"/>
      <c r="E21" s="65" t="s">
        <v>685</v>
      </c>
      <c r="F21" s="65" t="s">
        <v>779</v>
      </c>
      <c r="G21" s="73">
        <v>2000</v>
      </c>
      <c r="H21" s="65">
        <v>31009</v>
      </c>
      <c r="I21" s="65">
        <v>28718</v>
      </c>
      <c r="J21" s="65">
        <f>H21-I21</f>
        <v>2291</v>
      </c>
      <c r="K21" s="30">
        <f>G21*J21</f>
        <v>4582000</v>
      </c>
      <c r="L21" s="71">
        <f>IF(F21="kvarh (lag) ",K21/1000000,K21/1000)</f>
        <v>4.582</v>
      </c>
      <c r="M21" s="448"/>
    </row>
    <row r="22" spans="1:13" ht="12.75">
      <c r="A22" s="30">
        <v>6</v>
      </c>
      <c r="B22" s="64" t="s">
        <v>731</v>
      </c>
      <c r="C22" s="73">
        <v>4902498</v>
      </c>
      <c r="D22" s="65"/>
      <c r="E22" s="65" t="s">
        <v>685</v>
      </c>
      <c r="F22" s="65" t="s">
        <v>779</v>
      </c>
      <c r="G22" s="73">
        <v>1000</v>
      </c>
      <c r="H22" s="65">
        <v>60219</v>
      </c>
      <c r="I22" s="65">
        <v>57216</v>
      </c>
      <c r="J22" s="65">
        <f>H22-I22</f>
        <v>3003</v>
      </c>
      <c r="K22" s="30">
        <f>G22*J22</f>
        <v>3003000</v>
      </c>
      <c r="L22" s="71">
        <f>IF(F22="kvarh (lag) ",K22/1000000,K22/1000)</f>
        <v>3.003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739</v>
      </c>
      <c r="K23" s="83" t="s">
        <v>729</v>
      </c>
      <c r="L23" s="100">
        <f>SUM(L21:L22)</f>
        <v>7.585</v>
      </c>
      <c r="M23" s="71"/>
    </row>
    <row r="24" spans="1:13" ht="12.75">
      <c r="A24" s="30"/>
      <c r="B24" s="213" t="s">
        <v>736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7" t="s">
        <v>737</v>
      </c>
      <c r="D25" s="65"/>
      <c r="E25" s="83" t="s">
        <v>733</v>
      </c>
      <c r="F25" s="70" t="s">
        <v>738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730</v>
      </c>
      <c r="C26" s="73">
        <v>4902497</v>
      </c>
      <c r="D26" s="65"/>
      <c r="E26" s="65" t="s">
        <v>685</v>
      </c>
      <c r="F26" s="65" t="s">
        <v>779</v>
      </c>
      <c r="G26" s="73">
        <v>2000</v>
      </c>
      <c r="H26" s="65">
        <v>30080</v>
      </c>
      <c r="I26" s="65">
        <v>29850</v>
      </c>
      <c r="J26" s="65">
        <f>H26-I26</f>
        <v>230</v>
      </c>
      <c r="K26" s="30">
        <f>G26*J26</f>
        <v>460000</v>
      </c>
      <c r="L26" s="71">
        <f>IF(F26="kvarh (lag) ",K26/1000000,K26/1000)</f>
        <v>0.46</v>
      </c>
      <c r="M26" s="448"/>
    </row>
    <row r="27" spans="1:13" ht="12.75">
      <c r="A27" s="30">
        <v>8</v>
      </c>
      <c r="B27" s="64" t="s">
        <v>731</v>
      </c>
      <c r="C27" s="73">
        <v>4902498</v>
      </c>
      <c r="D27" s="65"/>
      <c r="E27" s="65" t="s">
        <v>685</v>
      </c>
      <c r="F27" s="65" t="s">
        <v>779</v>
      </c>
      <c r="G27" s="73">
        <v>1000</v>
      </c>
      <c r="H27" s="65">
        <v>21322</v>
      </c>
      <c r="I27" s="65">
        <v>20606</v>
      </c>
      <c r="J27" s="65">
        <f>H27-I27</f>
        <v>716</v>
      </c>
      <c r="K27" s="30">
        <f>G27*J27</f>
        <v>716000</v>
      </c>
      <c r="L27" s="71">
        <f>IF(F27="kvarh (lag) ",K27/1000000,K27/1000)</f>
        <v>0.716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740</v>
      </c>
      <c r="K28" s="83" t="s">
        <v>733</v>
      </c>
      <c r="L28" s="100">
        <f>SUM(L26:L27)</f>
        <v>1.176</v>
      </c>
      <c r="M28" s="71"/>
    </row>
    <row r="29" spans="1:13" ht="12.75">
      <c r="A29" s="30"/>
      <c r="B29" s="213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741</v>
      </c>
      <c r="K31" s="83"/>
      <c r="L31" s="100">
        <f>L23-L28</f>
        <v>6.409</v>
      </c>
      <c r="M31" s="71"/>
    </row>
    <row r="32" spans="1:13" ht="12.75">
      <c r="A32" s="30"/>
      <c r="B32" s="213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7" t="s">
        <v>742</v>
      </c>
      <c r="D33" s="65"/>
      <c r="E33" s="83" t="s">
        <v>729</v>
      </c>
      <c r="F33" s="340" t="s">
        <v>743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730</v>
      </c>
      <c r="C34" s="73">
        <v>4902505</v>
      </c>
      <c r="D34" s="65"/>
      <c r="E34" s="65" t="s">
        <v>685</v>
      </c>
      <c r="F34" s="65" t="s">
        <v>779</v>
      </c>
      <c r="G34" s="73">
        <v>1000</v>
      </c>
      <c r="H34" s="65">
        <v>87995</v>
      </c>
      <c r="I34" s="65">
        <v>84696</v>
      </c>
      <c r="J34" s="65">
        <f>H34-I34</f>
        <v>3299</v>
      </c>
      <c r="K34" s="30">
        <f>G34*J34</f>
        <v>3299000</v>
      </c>
      <c r="L34" s="71">
        <f>IF(F34="kvarh (lag) ",K34/1000000,K34/1000)</f>
        <v>3.299</v>
      </c>
      <c r="M34" s="71"/>
    </row>
    <row r="35" spans="1:13" ht="12.75">
      <c r="A35" s="30">
        <v>10</v>
      </c>
      <c r="B35" s="64" t="s">
        <v>731</v>
      </c>
      <c r="C35" s="73">
        <v>4902506</v>
      </c>
      <c r="D35" s="65"/>
      <c r="E35" s="65" t="s">
        <v>685</v>
      </c>
      <c r="F35" s="65" t="s">
        <v>779</v>
      </c>
      <c r="G35" s="73">
        <v>1000</v>
      </c>
      <c r="H35" s="65">
        <v>688</v>
      </c>
      <c r="I35" s="65">
        <v>688</v>
      </c>
      <c r="J35" s="65">
        <f>H35-I35</f>
        <v>0</v>
      </c>
      <c r="K35" s="30">
        <f>G35*J35</f>
        <v>0</v>
      </c>
      <c r="L35" s="71">
        <f>IF(F35="kvarh (lag) ",K35/1000000,K35/1000)</f>
        <v>0</v>
      </c>
      <c r="M35" s="71"/>
    </row>
    <row r="36" spans="1:13" ht="12.75">
      <c r="A36" s="30"/>
      <c r="B36" s="213"/>
      <c r="C36" s="73"/>
      <c r="D36" s="65"/>
      <c r="E36" s="65"/>
      <c r="F36" s="65"/>
      <c r="G36" s="65"/>
      <c r="H36" s="65"/>
      <c r="I36" s="65"/>
      <c r="J36" s="85" t="s">
        <v>744</v>
      </c>
      <c r="K36" s="83" t="s">
        <v>729</v>
      </c>
      <c r="L36" s="100">
        <f>SUM(L34:L35)</f>
        <v>3.299</v>
      </c>
      <c r="M36" s="71"/>
    </row>
    <row r="37" spans="1:13" ht="12.75">
      <c r="A37" s="30"/>
      <c r="B37" s="213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7" t="s">
        <v>742</v>
      </c>
      <c r="D38" s="65"/>
      <c r="E38" s="83" t="s">
        <v>733</v>
      </c>
      <c r="F38" s="340" t="s">
        <v>743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730</v>
      </c>
      <c r="C39" s="73">
        <v>4902505</v>
      </c>
      <c r="D39" s="65"/>
      <c r="E39" s="65" t="s">
        <v>685</v>
      </c>
      <c r="F39" s="65" t="s">
        <v>779</v>
      </c>
      <c r="G39" s="73">
        <v>1000</v>
      </c>
      <c r="H39" s="30">
        <v>2235</v>
      </c>
      <c r="I39" s="30">
        <v>2025</v>
      </c>
      <c r="J39" s="65">
        <f>H39-I39</f>
        <v>210</v>
      </c>
      <c r="K39" s="30">
        <f>G39*J39</f>
        <v>210000</v>
      </c>
      <c r="L39" s="71">
        <f>IF(F39="kvarh (lag) ",K39/1000000,K39/1000)</f>
        <v>0.21</v>
      </c>
      <c r="M39" s="71"/>
    </row>
    <row r="40" spans="1:13" ht="12.75">
      <c r="A40" s="30">
        <v>12</v>
      </c>
      <c r="B40" s="64" t="s">
        <v>731</v>
      </c>
      <c r="C40" s="73">
        <v>4902506</v>
      </c>
      <c r="D40" s="65"/>
      <c r="E40" s="65" t="s">
        <v>685</v>
      </c>
      <c r="F40" s="65" t="s">
        <v>779</v>
      </c>
      <c r="G40" s="73">
        <v>1000</v>
      </c>
      <c r="H40" s="30">
        <v>263742</v>
      </c>
      <c r="I40" s="30">
        <v>249733</v>
      </c>
      <c r="J40" s="65">
        <f>H40-I40</f>
        <v>14009</v>
      </c>
      <c r="K40" s="30">
        <f>G40*J40</f>
        <v>14009000</v>
      </c>
      <c r="L40" s="71">
        <f>IF(F40="kvarh (lag) ",K40/1000000,K40/1000)</f>
        <v>14.009</v>
      </c>
      <c r="M40" s="71"/>
    </row>
    <row r="41" spans="1:13" ht="12.75">
      <c r="A41" s="30"/>
      <c r="B41" s="213"/>
      <c r="C41" s="73"/>
      <c r="D41" s="65"/>
      <c r="E41" s="65"/>
      <c r="F41" s="65"/>
      <c r="G41" s="65"/>
      <c r="H41" s="65"/>
      <c r="I41" s="30"/>
      <c r="J41" s="85" t="s">
        <v>745</v>
      </c>
      <c r="K41" s="83" t="s">
        <v>733</v>
      </c>
      <c r="L41" s="100">
        <f>SUM(L39:L40)</f>
        <v>14.219000000000001</v>
      </c>
      <c r="M41" s="71"/>
    </row>
    <row r="42" spans="1:13" ht="12.75">
      <c r="A42" s="30"/>
      <c r="B42" s="213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746</v>
      </c>
      <c r="L43" s="341">
        <f>L36-L41</f>
        <v>-10.920000000000002</v>
      </c>
    </row>
    <row r="45" spans="9:12" ht="12.75">
      <c r="I45" s="85" t="s">
        <v>747</v>
      </c>
      <c r="K45" s="85"/>
      <c r="L45" s="342">
        <f>L18+L31+L43</f>
        <v>0.17299999999999827</v>
      </c>
    </row>
    <row r="47" spans="9:12" ht="12.75">
      <c r="I47" s="85"/>
      <c r="K47" s="85"/>
      <c r="L47" s="342"/>
    </row>
    <row r="49" spans="1:10" ht="12.75">
      <c r="A49" s="343" t="s">
        <v>748</v>
      </c>
      <c r="B49" s="337" t="s">
        <v>749</v>
      </c>
      <c r="H49" s="15" t="s">
        <v>750</v>
      </c>
      <c r="I49">
        <f>NDPL!$Y$8</f>
        <v>0</v>
      </c>
      <c r="J49" s="13" t="s">
        <v>571</v>
      </c>
    </row>
    <row r="50" spans="8:10" ht="12.75">
      <c r="H50" s="15" t="s">
        <v>751</v>
      </c>
      <c r="I50">
        <f>BRPL!$Y$16</f>
        <v>8.1858</v>
      </c>
      <c r="J50" s="13" t="s">
        <v>571</v>
      </c>
    </row>
    <row r="51" spans="8:10" ht="12.75">
      <c r="H51" s="15" t="s">
        <v>752</v>
      </c>
      <c r="I51">
        <f>BYPL!$Y$30</f>
        <v>14.618999999999998</v>
      </c>
      <c r="J51" s="13" t="s">
        <v>571</v>
      </c>
    </row>
    <row r="52" spans="8:10" ht="12.75">
      <c r="H52" s="15" t="s">
        <v>753</v>
      </c>
      <c r="I52">
        <f>NDMC!$Y$31</f>
        <v>16.287200000000002</v>
      </c>
      <c r="J52" s="13" t="s">
        <v>571</v>
      </c>
    </row>
    <row r="53" spans="8:10" ht="12.75">
      <c r="H53" s="15" t="s">
        <v>754</v>
      </c>
      <c r="J53" s="13" t="s">
        <v>571</v>
      </c>
    </row>
    <row r="54" spans="8:10" ht="12.75">
      <c r="H54" s="13" t="s">
        <v>755</v>
      </c>
      <c r="I54" s="13">
        <f>SUM(I49:I53)</f>
        <v>39.092</v>
      </c>
      <c r="J54" s="13" t="s">
        <v>571</v>
      </c>
    </row>
    <row r="56" spans="1:10" ht="12.75">
      <c r="A56" s="337" t="s">
        <v>756</v>
      </c>
      <c r="B56" s="13"/>
      <c r="C56" s="13"/>
      <c r="D56" s="13"/>
      <c r="E56" s="13"/>
      <c r="F56" s="13"/>
      <c r="G56" s="13"/>
      <c r="H56" s="13"/>
      <c r="I56" s="344">
        <f>I54+L45</f>
        <v>39.265</v>
      </c>
      <c r="J56" s="13" t="s">
        <v>571</v>
      </c>
    </row>
    <row r="57" spans="1:10" ht="12.75">
      <c r="A57" s="345"/>
      <c r="B57" s="337"/>
      <c r="C57" s="13"/>
      <c r="D57" s="13"/>
      <c r="E57" s="13"/>
      <c r="F57" s="13"/>
      <c r="G57" s="13"/>
      <c r="H57" s="13"/>
      <c r="I57" s="346"/>
      <c r="J57" s="13"/>
    </row>
    <row r="58" spans="1:10" ht="12.75">
      <c r="A58" s="343" t="s">
        <v>757</v>
      </c>
      <c r="B58" s="337" t="s">
        <v>758</v>
      </c>
      <c r="C58" s="13"/>
      <c r="D58" s="13"/>
      <c r="E58" s="13"/>
      <c r="F58" s="13"/>
      <c r="G58" s="13"/>
      <c r="H58" s="13"/>
      <c r="I58" s="346"/>
      <c r="J58" s="13"/>
    </row>
    <row r="59" spans="1:10" ht="12.75">
      <c r="A59" s="343"/>
      <c r="B59" s="337"/>
      <c r="C59" s="13"/>
      <c r="D59" s="13"/>
      <c r="E59" s="13"/>
      <c r="F59" s="13"/>
      <c r="G59" s="13"/>
      <c r="H59" s="13"/>
      <c r="I59" s="346"/>
      <c r="J59" s="13"/>
    </row>
    <row r="60" spans="1:10" ht="12.75">
      <c r="A60" s="1" t="s">
        <v>327</v>
      </c>
      <c r="B60" t="s">
        <v>759</v>
      </c>
      <c r="C60" s="5" t="s">
        <v>760</v>
      </c>
      <c r="D60" s="2" t="s">
        <v>761</v>
      </c>
      <c r="E60" s="2"/>
      <c r="F60" s="2"/>
      <c r="G60" s="347">
        <v>0.278233</v>
      </c>
      <c r="H60" s="2" t="s">
        <v>233</v>
      </c>
      <c r="I60">
        <f>I56*27.8233/100</f>
        <v>10.924818745</v>
      </c>
      <c r="J60" s="13" t="s">
        <v>571</v>
      </c>
    </row>
    <row r="61" spans="1:10" ht="12.75">
      <c r="A61" s="1" t="s">
        <v>762</v>
      </c>
      <c r="B61" t="s">
        <v>763</v>
      </c>
      <c r="C61" s="5" t="s">
        <v>760</v>
      </c>
      <c r="D61" s="2"/>
      <c r="E61" s="2"/>
      <c r="F61" s="2"/>
      <c r="G61" s="348">
        <v>41.8365</v>
      </c>
      <c r="H61" s="2" t="s">
        <v>233</v>
      </c>
      <c r="I61">
        <f>I56*41.8365/100</f>
        <v>16.427101725</v>
      </c>
      <c r="J61" s="13" t="s">
        <v>571</v>
      </c>
    </row>
    <row r="62" spans="1:10" ht="12.75">
      <c r="A62" s="1" t="s">
        <v>764</v>
      </c>
      <c r="B62" t="s">
        <v>765</v>
      </c>
      <c r="C62" s="5" t="s">
        <v>760</v>
      </c>
      <c r="D62" s="2"/>
      <c r="E62" s="2"/>
      <c r="F62" s="2"/>
      <c r="G62" s="54">
        <v>24.1932</v>
      </c>
      <c r="H62" s="2" t="s">
        <v>233</v>
      </c>
      <c r="I62">
        <f>I56*24.1932/100</f>
        <v>9.499459980000001</v>
      </c>
      <c r="J62" s="13" t="s">
        <v>571</v>
      </c>
    </row>
    <row r="63" spans="1:10" ht="12.75">
      <c r="A63" s="1" t="s">
        <v>766</v>
      </c>
      <c r="B63" t="s">
        <v>767</v>
      </c>
      <c r="C63" s="5" t="s">
        <v>760</v>
      </c>
      <c r="D63" s="2"/>
      <c r="E63" s="2"/>
      <c r="F63" s="2"/>
      <c r="G63" s="54">
        <v>5.3582</v>
      </c>
      <c r="H63" s="2" t="s">
        <v>233</v>
      </c>
      <c r="I63">
        <f>I56*5.3582/100</f>
        <v>2.10389723</v>
      </c>
      <c r="J63" s="13" t="s">
        <v>571</v>
      </c>
    </row>
    <row r="64" spans="1:10" ht="12.75">
      <c r="A64" s="1" t="s">
        <v>768</v>
      </c>
      <c r="B64" t="s">
        <v>769</v>
      </c>
      <c r="C64" s="5" t="s">
        <v>760</v>
      </c>
      <c r="D64" s="2"/>
      <c r="E64" s="2"/>
      <c r="F64" s="2"/>
      <c r="G64" s="54">
        <v>0.7888</v>
      </c>
      <c r="H64" s="2" t="s">
        <v>233</v>
      </c>
      <c r="I64">
        <f>I56*0.7888/100</f>
        <v>0.30972232</v>
      </c>
      <c r="J64" s="13" t="s">
        <v>571</v>
      </c>
    </row>
    <row r="65" spans="6:10" ht="12.75">
      <c r="F65" s="349"/>
      <c r="J65" s="46"/>
    </row>
    <row r="66" spans="1:10" ht="12.75">
      <c r="A66" s="10" t="s">
        <v>842</v>
      </c>
      <c r="F66" s="349"/>
      <c r="J66" s="46"/>
    </row>
    <row r="67" spans="6:10" ht="12.75">
      <c r="F67" s="349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="60" zoomScaleNormal="60" workbookViewId="0" topLeftCell="A1">
      <selection activeCell="H15" sqref="H15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7"/>
      <c r="B1" s="408"/>
      <c r="C1" s="408"/>
      <c r="D1" s="408"/>
      <c r="E1" s="408"/>
      <c r="F1" s="408"/>
      <c r="G1" s="408"/>
      <c r="H1" s="408"/>
      <c r="I1" s="409"/>
    </row>
    <row r="2" spans="1:9" ht="26.25">
      <c r="A2" s="410" t="s">
        <v>786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10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10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10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11"/>
      <c r="B6" s="24"/>
      <c r="C6" s="24"/>
      <c r="D6" s="24"/>
      <c r="E6" s="24"/>
      <c r="F6" s="24"/>
      <c r="G6" s="24"/>
      <c r="H6" s="24"/>
      <c r="I6" s="32"/>
    </row>
    <row r="7" spans="1:9" ht="18">
      <c r="A7" s="422" t="s">
        <v>787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2"/>
      <c r="B8" s="25"/>
      <c r="C8" s="24"/>
      <c r="D8" s="24"/>
      <c r="E8" s="24"/>
      <c r="F8" s="24"/>
      <c r="G8" s="24"/>
      <c r="H8" s="24"/>
      <c r="I8" s="32"/>
    </row>
    <row r="9" spans="1:9" ht="26.25">
      <c r="A9" s="410"/>
      <c r="B9" s="445" t="s">
        <v>832</v>
      </c>
      <c r="C9" s="24"/>
      <c r="D9" s="24"/>
      <c r="E9" s="24"/>
      <c r="F9" s="24"/>
      <c r="G9" s="24"/>
      <c r="H9" s="24"/>
      <c r="I9" s="32"/>
    </row>
    <row r="10" spans="1:9" ht="25.5">
      <c r="A10" s="411"/>
      <c r="B10" s="414"/>
      <c r="C10" s="24"/>
      <c r="D10" s="24"/>
      <c r="E10" s="24"/>
      <c r="F10" s="24"/>
      <c r="G10" s="24"/>
      <c r="H10" s="415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6"/>
      <c r="I11" s="32"/>
    </row>
    <row r="12" spans="1:9" ht="26.25">
      <c r="A12" s="31"/>
      <c r="B12" s="417" t="s">
        <v>788</v>
      </c>
      <c r="C12" s="24"/>
      <c r="D12" s="24"/>
      <c r="E12" s="24"/>
      <c r="F12" s="24"/>
      <c r="G12" s="24"/>
      <c r="H12" s="416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6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6"/>
      <c r="I14" s="32"/>
    </row>
    <row r="15" spans="1:9" ht="15.75">
      <c r="A15" s="418">
        <v>1</v>
      </c>
      <c r="B15" s="414" t="s">
        <v>789</v>
      </c>
      <c r="C15" s="419"/>
      <c r="D15" s="419"/>
      <c r="E15" s="419"/>
      <c r="F15" s="419"/>
      <c r="G15" s="420"/>
      <c r="H15" s="416">
        <f>NDPL!$G$48</f>
        <v>54.77951523974369</v>
      </c>
      <c r="I15" s="32"/>
    </row>
    <row r="16" spans="1:9" ht="15.75">
      <c r="A16" s="418"/>
      <c r="B16" s="414"/>
      <c r="C16" s="419"/>
      <c r="D16" s="419"/>
      <c r="E16" s="419"/>
      <c r="F16" s="419"/>
      <c r="G16" s="420"/>
      <c r="H16" s="416"/>
      <c r="I16" s="32"/>
    </row>
    <row r="17" spans="1:9" ht="15.75">
      <c r="A17" s="418"/>
      <c r="B17" s="414"/>
      <c r="C17" s="419"/>
      <c r="D17" s="419"/>
      <c r="E17" s="419"/>
      <c r="F17" s="419"/>
      <c r="G17" s="414"/>
      <c r="H17" s="416"/>
      <c r="I17" s="32"/>
    </row>
    <row r="18" spans="1:9" ht="15.75">
      <c r="A18" s="418">
        <v>2</v>
      </c>
      <c r="B18" s="414" t="s">
        <v>790</v>
      </c>
      <c r="C18" s="419"/>
      <c r="D18" s="419"/>
      <c r="E18" s="419"/>
      <c r="F18" s="419"/>
      <c r="G18" s="420"/>
      <c r="H18" s="416">
        <f>BRPL!$G$48</f>
        <v>51.846208067195306</v>
      </c>
      <c r="I18" s="32"/>
    </row>
    <row r="19" spans="1:9" ht="15.75">
      <c r="A19" s="418"/>
      <c r="B19" s="414"/>
      <c r="C19" s="419"/>
      <c r="D19" s="419"/>
      <c r="E19" s="419"/>
      <c r="F19" s="419"/>
      <c r="G19" s="420"/>
      <c r="H19" s="416"/>
      <c r="I19" s="32"/>
    </row>
    <row r="20" spans="1:9" ht="15.75">
      <c r="A20" s="418"/>
      <c r="B20" s="414"/>
      <c r="C20" s="419"/>
      <c r="D20" s="419"/>
      <c r="E20" s="419"/>
      <c r="F20" s="419"/>
      <c r="G20" s="414"/>
      <c r="H20" s="416"/>
      <c r="I20" s="32"/>
    </row>
    <row r="21" spans="1:9" ht="15.75">
      <c r="A21" s="418">
        <v>3</v>
      </c>
      <c r="B21" s="414" t="s">
        <v>791</v>
      </c>
      <c r="C21" s="419"/>
      <c r="D21" s="419"/>
      <c r="E21" s="419"/>
      <c r="F21" s="419"/>
      <c r="G21" s="420"/>
      <c r="H21" s="416">
        <f>BYPL!$G$46</f>
        <v>27.490684943061023</v>
      </c>
      <c r="I21" s="32"/>
    </row>
    <row r="22" spans="1:9" ht="15.75">
      <c r="A22" s="418"/>
      <c r="B22" s="414"/>
      <c r="C22" s="419"/>
      <c r="D22" s="419"/>
      <c r="E22" s="419"/>
      <c r="F22" s="419"/>
      <c r="G22" s="420"/>
      <c r="H22" s="416"/>
      <c r="I22" s="32"/>
    </row>
    <row r="23" spans="1:9" ht="15.75">
      <c r="A23" s="418"/>
      <c r="B23" s="24"/>
      <c r="C23" s="24"/>
      <c r="D23" s="24"/>
      <c r="E23" s="24"/>
      <c r="F23" s="24"/>
      <c r="G23" s="25"/>
      <c r="H23" s="431"/>
      <c r="I23" s="32"/>
    </row>
    <row r="24" spans="1:9" ht="15.75">
      <c r="A24" s="418">
        <v>4</v>
      </c>
      <c r="B24" s="414" t="s">
        <v>792</v>
      </c>
      <c r="C24" s="24"/>
      <c r="D24" s="24"/>
      <c r="E24" s="24"/>
      <c r="F24" s="24"/>
      <c r="G24" s="420"/>
      <c r="H24" s="431">
        <f>NDMC!$I$26</f>
        <v>33.088202769999995</v>
      </c>
      <c r="I24" s="32"/>
    </row>
    <row r="25" spans="1:9" ht="15.75">
      <c r="A25" s="418"/>
      <c r="B25" s="414"/>
      <c r="C25" s="24"/>
      <c r="D25" s="24"/>
      <c r="E25" s="24"/>
      <c r="F25" s="24"/>
      <c r="G25" s="420"/>
      <c r="H25" s="431"/>
      <c r="I25" s="32"/>
    </row>
    <row r="26" spans="1:9" ht="15.75">
      <c r="A26" s="418"/>
      <c r="B26" s="24"/>
      <c r="C26" s="24"/>
      <c r="D26" s="24"/>
      <c r="E26" s="24"/>
      <c r="F26" s="24"/>
      <c r="G26" s="25"/>
      <c r="H26" s="431"/>
      <c r="I26" s="32"/>
    </row>
    <row r="27" spans="1:9" ht="15.75">
      <c r="A27" s="418">
        <v>5</v>
      </c>
      <c r="B27" s="414" t="s">
        <v>793</v>
      </c>
      <c r="C27" s="24"/>
      <c r="D27" s="24"/>
      <c r="E27" s="24"/>
      <c r="F27" s="24"/>
      <c r="G27" s="420"/>
      <c r="H27" s="431">
        <f>MES!$G$36</f>
        <v>6.269177680000001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9"/>
      <c r="I28" s="32"/>
    </row>
    <row r="29" spans="1:9" ht="18">
      <c r="A29" s="422"/>
      <c r="B29" s="423"/>
      <c r="C29" s="424"/>
      <c r="D29" s="424"/>
      <c r="E29" s="424"/>
      <c r="F29" s="424"/>
      <c r="G29" s="425"/>
      <c r="H29" s="419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9"/>
      <c r="I30" s="32"/>
    </row>
    <row r="31" spans="1:9" ht="15.75">
      <c r="A31" s="31"/>
      <c r="B31" s="414"/>
      <c r="C31" s="426"/>
      <c r="D31" s="426"/>
      <c r="E31" s="426"/>
      <c r="F31" s="426"/>
      <c r="G31" s="426"/>
      <c r="H31" s="419"/>
      <c r="I31" s="32"/>
    </row>
    <row r="32" spans="1:9" ht="15.75">
      <c r="A32" s="31"/>
      <c r="B32" s="426"/>
      <c r="C32" s="426"/>
      <c r="D32" s="426"/>
      <c r="E32" s="426"/>
      <c r="F32" s="426"/>
      <c r="G32" s="426"/>
      <c r="H32" s="414"/>
      <c r="I32" s="32"/>
    </row>
    <row r="33" spans="1:9" ht="15.75">
      <c r="A33" s="174" t="s">
        <v>794</v>
      </c>
      <c r="B33" s="414"/>
      <c r="C33" s="414"/>
      <c r="D33" s="414"/>
      <c r="E33" s="414"/>
      <c r="F33" s="414"/>
      <c r="G33" s="414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7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8"/>
      <c r="B39" s="429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7"/>
      <c r="B64" s="408"/>
      <c r="C64" s="408"/>
      <c r="D64" s="408"/>
      <c r="E64" s="408"/>
      <c r="F64" s="408"/>
      <c r="G64" s="408"/>
      <c r="H64" s="409"/>
    </row>
    <row r="65" spans="1:8" ht="26.25">
      <c r="A65" s="410" t="s">
        <v>786</v>
      </c>
      <c r="B65" s="24"/>
      <c r="C65" s="24"/>
      <c r="D65" s="24"/>
      <c r="E65" s="24"/>
      <c r="F65" s="24"/>
      <c r="G65" s="24"/>
      <c r="H65" s="32"/>
    </row>
    <row r="66" spans="1:8" ht="25.5">
      <c r="A66" s="411"/>
      <c r="B66" s="24"/>
      <c r="C66" s="24"/>
      <c r="D66" s="24"/>
      <c r="E66" s="24"/>
      <c r="F66" s="24"/>
      <c r="G66" s="24"/>
      <c r="H66" s="32"/>
    </row>
    <row r="67" spans="1:8" ht="18">
      <c r="A67" s="412" t="s">
        <v>795</v>
      </c>
      <c r="B67" s="24"/>
      <c r="C67" s="24"/>
      <c r="D67" s="24"/>
      <c r="E67" s="24"/>
      <c r="F67" s="24"/>
      <c r="G67" s="24"/>
      <c r="H67" s="32"/>
    </row>
    <row r="68" spans="1:8" ht="25.5">
      <c r="A68" s="411"/>
      <c r="B68" s="413" t="s">
        <v>796</v>
      </c>
      <c r="C68" s="24"/>
      <c r="D68" s="24"/>
      <c r="E68" s="24"/>
      <c r="F68" s="24"/>
      <c r="G68" s="24"/>
      <c r="H68" s="32"/>
    </row>
    <row r="69" spans="1:8" ht="25.5">
      <c r="A69" s="411"/>
      <c r="B69" s="414" t="s">
        <v>797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7" t="s">
        <v>788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30" t="s">
        <v>798</v>
      </c>
    </row>
    <row r="74" spans="1:8" ht="15.75">
      <c r="A74" s="418">
        <v>1</v>
      </c>
      <c r="B74" s="414" t="s">
        <v>799</v>
      </c>
      <c r="C74" s="419"/>
      <c r="D74" s="419"/>
      <c r="E74" s="419"/>
      <c r="F74" s="419"/>
      <c r="G74" s="431">
        <v>6270.499</v>
      </c>
      <c r="H74" s="432">
        <f>G74/G84*100</f>
        <v>28.160766407696553</v>
      </c>
    </row>
    <row r="75" spans="1:8" ht="15.75">
      <c r="A75" s="418"/>
      <c r="B75" s="414"/>
      <c r="C75" s="419"/>
      <c r="D75" s="419"/>
      <c r="E75" s="419"/>
      <c r="F75" s="419"/>
      <c r="G75" s="421"/>
      <c r="H75" s="432"/>
    </row>
    <row r="76" spans="1:8" ht="15.75">
      <c r="A76" s="418">
        <v>2</v>
      </c>
      <c r="B76" s="414" t="s">
        <v>800</v>
      </c>
      <c r="C76" s="419"/>
      <c r="D76" s="419"/>
      <c r="E76" s="419"/>
      <c r="F76" s="419"/>
      <c r="G76" s="431">
        <v>9292.131</v>
      </c>
      <c r="H76" s="432">
        <f>G76/G84*100</f>
        <v>41.73089422719241</v>
      </c>
    </row>
    <row r="77" spans="1:8" ht="15.75">
      <c r="A77" s="418"/>
      <c r="B77" s="414"/>
      <c r="C77" s="419"/>
      <c r="D77" s="419"/>
      <c r="E77" s="419"/>
      <c r="F77" s="419"/>
      <c r="G77" s="421"/>
      <c r="H77" s="432"/>
    </row>
    <row r="78" spans="1:8" ht="15.75">
      <c r="A78" s="418">
        <v>3</v>
      </c>
      <c r="B78" s="414" t="s">
        <v>801</v>
      </c>
      <c r="C78" s="419"/>
      <c r="D78" s="419"/>
      <c r="E78" s="419"/>
      <c r="F78" s="419"/>
      <c r="G78" s="431">
        <v>5282.938</v>
      </c>
      <c r="H78" s="432">
        <f>G78/G84*100</f>
        <v>23.72563698109889</v>
      </c>
    </row>
    <row r="79" spans="1:8" ht="12.75">
      <c r="A79" s="418"/>
      <c r="B79" s="24"/>
      <c r="C79" s="24"/>
      <c r="D79" s="24"/>
      <c r="E79" s="24"/>
      <c r="F79" s="24"/>
      <c r="G79" s="433"/>
      <c r="H79" s="432"/>
    </row>
    <row r="80" spans="1:8" ht="15.75">
      <c r="A80" s="418">
        <v>4</v>
      </c>
      <c r="B80" s="414" t="s">
        <v>802</v>
      </c>
      <c r="C80" s="24"/>
      <c r="D80" s="24"/>
      <c r="E80" s="24"/>
      <c r="F80" s="24"/>
      <c r="G80" s="431">
        <v>1226.702</v>
      </c>
      <c r="H80" s="432">
        <f>G80/G84*100</f>
        <v>5.509109956616559</v>
      </c>
    </row>
    <row r="81" spans="1:8" ht="12.75">
      <c r="A81" s="418"/>
      <c r="B81" s="24"/>
      <c r="C81" s="24"/>
      <c r="D81" s="24"/>
      <c r="E81" s="24"/>
      <c r="F81" s="24"/>
      <c r="G81" s="433"/>
      <c r="H81" s="432"/>
    </row>
    <row r="82" spans="1:8" ht="15.75">
      <c r="A82" s="418">
        <v>5</v>
      </c>
      <c r="B82" s="414" t="s">
        <v>803</v>
      </c>
      <c r="C82" s="24"/>
      <c r="D82" s="24"/>
      <c r="E82" s="24"/>
      <c r="F82" s="24"/>
      <c r="G82" s="431">
        <v>194.521</v>
      </c>
      <c r="H82" s="432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4"/>
      <c r="H83" s="435"/>
    </row>
    <row r="84" spans="1:8" ht="18">
      <c r="A84" s="422" t="s">
        <v>804</v>
      </c>
      <c r="B84" s="423"/>
      <c r="C84" s="424"/>
      <c r="D84" s="424"/>
      <c r="E84" s="424"/>
      <c r="F84" s="424"/>
      <c r="G84" s="436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4"/>
      <c r="H85" s="32"/>
    </row>
    <row r="86" spans="1:8" ht="15.75">
      <c r="A86" s="31"/>
      <c r="B86" s="414" t="s">
        <v>805</v>
      </c>
      <c r="C86" s="426"/>
      <c r="D86" s="426"/>
      <c r="E86" s="426"/>
      <c r="F86" s="426"/>
      <c r="G86" s="437"/>
      <c r="H86" s="438"/>
    </row>
    <row r="87" spans="1:8" ht="15">
      <c r="A87" s="31"/>
      <c r="B87" s="426"/>
      <c r="C87" s="426"/>
      <c r="D87" s="426"/>
      <c r="E87" s="426"/>
      <c r="F87" s="426"/>
      <c r="G87" s="437"/>
      <c r="H87" s="438"/>
    </row>
    <row r="88" spans="1:8" ht="15.75">
      <c r="A88" s="31"/>
      <c r="B88" s="414" t="s">
        <v>806</v>
      </c>
      <c r="C88" s="414"/>
      <c r="D88" s="414"/>
      <c r="E88" s="414"/>
      <c r="F88" s="414"/>
      <c r="G88" s="421">
        <f>G108</f>
        <v>22585.617</v>
      </c>
      <c r="H88" s="439"/>
    </row>
    <row r="89" spans="1:8" ht="15.75">
      <c r="A89" s="31"/>
      <c r="B89" s="414"/>
      <c r="C89" s="414"/>
      <c r="D89" s="414"/>
      <c r="E89" s="414"/>
      <c r="F89" s="414"/>
      <c r="G89" s="421"/>
      <c r="H89" s="439"/>
    </row>
    <row r="90" spans="1:8" ht="15.75">
      <c r="A90" s="31"/>
      <c r="B90" s="414"/>
      <c r="C90" s="414"/>
      <c r="D90" s="414"/>
      <c r="E90" s="414"/>
      <c r="F90" s="414"/>
      <c r="G90" s="421"/>
      <c r="H90" s="439"/>
    </row>
    <row r="91" spans="1:8" ht="15.75">
      <c r="A91" s="31"/>
      <c r="B91" s="414" t="s">
        <v>807</v>
      </c>
      <c r="C91" s="414"/>
      <c r="D91" s="414"/>
      <c r="E91" s="414"/>
      <c r="F91" s="414"/>
      <c r="G91" s="431">
        <f>G84</f>
        <v>22266.791</v>
      </c>
      <c r="H91" s="439"/>
    </row>
    <row r="92" spans="1:8" ht="15.75">
      <c r="A92" s="31"/>
      <c r="B92" s="414"/>
      <c r="C92" s="414"/>
      <c r="D92" s="414"/>
      <c r="E92" s="414"/>
      <c r="F92" s="414"/>
      <c r="G92" s="421"/>
      <c r="H92" s="439"/>
    </row>
    <row r="93" spans="1:8" ht="15.75">
      <c r="A93" s="31"/>
      <c r="B93" s="414" t="s">
        <v>808</v>
      </c>
      <c r="C93" s="414"/>
      <c r="D93" s="414"/>
      <c r="E93" s="414"/>
      <c r="F93" s="414"/>
      <c r="G93" s="431">
        <f>G88-G91</f>
        <v>318.8259999999973</v>
      </c>
      <c r="H93" s="439"/>
    </row>
    <row r="94" spans="1:8" ht="15.75">
      <c r="A94" s="31"/>
      <c r="B94" s="414"/>
      <c r="C94" s="414"/>
      <c r="D94" s="414"/>
      <c r="E94" s="414"/>
      <c r="F94" s="414"/>
      <c r="G94" s="421"/>
      <c r="H94" s="439"/>
    </row>
    <row r="95" spans="1:8" ht="15.75">
      <c r="A95" s="440" t="s">
        <v>809</v>
      </c>
      <c r="B95" s="24"/>
      <c r="C95" s="414"/>
      <c r="D95" s="414"/>
      <c r="E95" s="414"/>
      <c r="F95" s="414"/>
      <c r="G95" s="431">
        <f>(G93/G88)*100</f>
        <v>1.4116328989373959</v>
      </c>
      <c r="H95" s="441" t="s">
        <v>810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2" t="s">
        <v>805</v>
      </c>
      <c r="B98" s="426"/>
      <c r="C98" s="426"/>
      <c r="D98" s="24"/>
      <c r="E98" s="24"/>
      <c r="F98" s="24"/>
      <c r="G98" s="24"/>
      <c r="H98" s="32"/>
    </row>
    <row r="99" spans="1:8" ht="15.75">
      <c r="A99" s="442"/>
      <c r="B99" s="426"/>
      <c r="C99" s="24"/>
      <c r="D99" s="24"/>
      <c r="E99" s="24"/>
      <c r="F99" s="24"/>
      <c r="G99" s="24"/>
      <c r="H99" s="32"/>
    </row>
    <row r="100" spans="1:8" ht="15.75">
      <c r="A100" s="440" t="s">
        <v>815</v>
      </c>
      <c r="B100" s="426"/>
      <c r="C100" s="426"/>
      <c r="D100" s="24"/>
      <c r="E100" s="24"/>
      <c r="F100" s="24"/>
      <c r="G100" s="24"/>
      <c r="H100" s="32"/>
    </row>
    <row r="101" spans="1:8" ht="15.75">
      <c r="A101" s="440"/>
      <c r="B101" s="426"/>
      <c r="C101" s="426"/>
      <c r="D101" s="24"/>
      <c r="E101" s="24"/>
      <c r="F101" s="24"/>
      <c r="G101" s="24"/>
      <c r="H101" s="32"/>
    </row>
    <row r="102" spans="1:8" ht="15.75">
      <c r="A102" s="440">
        <v>1</v>
      </c>
      <c r="B102" s="414" t="s">
        <v>811</v>
      </c>
      <c r="C102" s="426"/>
      <c r="D102" s="24"/>
      <c r="E102" s="24"/>
      <c r="F102" s="24"/>
      <c r="G102" s="421">
        <v>894.126</v>
      </c>
      <c r="H102" s="32"/>
    </row>
    <row r="103" spans="1:8" ht="15.75">
      <c r="A103" s="440">
        <v>2</v>
      </c>
      <c r="B103" s="414" t="s">
        <v>45</v>
      </c>
      <c r="C103" s="426"/>
      <c r="D103" s="24"/>
      <c r="E103" s="24"/>
      <c r="F103" s="24"/>
      <c r="G103" s="421">
        <v>779.931</v>
      </c>
      <c r="H103" s="32"/>
    </row>
    <row r="104" spans="1:8" ht="15.75">
      <c r="A104" s="440">
        <v>3</v>
      </c>
      <c r="B104" s="414" t="s">
        <v>621</v>
      </c>
      <c r="C104" s="426"/>
      <c r="D104" s="24"/>
      <c r="E104" s="24"/>
      <c r="F104" s="24"/>
      <c r="G104" s="421">
        <v>1253.977</v>
      </c>
      <c r="H104" s="32"/>
    </row>
    <row r="105" spans="1:8" ht="15.75">
      <c r="A105" s="440">
        <v>4</v>
      </c>
      <c r="B105" s="414" t="s">
        <v>812</v>
      </c>
      <c r="C105" s="426"/>
      <c r="D105" s="24"/>
      <c r="E105" s="24"/>
      <c r="F105" s="24"/>
      <c r="G105" s="443">
        <v>2299.562</v>
      </c>
      <c r="H105" s="32"/>
    </row>
    <row r="106" spans="1:8" ht="15.75">
      <c r="A106" s="440">
        <v>5</v>
      </c>
      <c r="B106" s="414" t="s">
        <v>813</v>
      </c>
      <c r="C106" s="426"/>
      <c r="D106" s="24"/>
      <c r="E106" s="24"/>
      <c r="F106" s="24"/>
      <c r="G106" s="443">
        <v>4947.431</v>
      </c>
      <c r="H106" s="32"/>
    </row>
    <row r="107" spans="1:8" ht="15.75">
      <c r="A107" s="440">
        <v>6</v>
      </c>
      <c r="B107" s="414" t="s">
        <v>814</v>
      </c>
      <c r="C107" s="426"/>
      <c r="D107" s="24"/>
      <c r="E107" s="24"/>
      <c r="F107" s="24"/>
      <c r="G107" s="443">
        <v>12410.59</v>
      </c>
      <c r="H107" s="32"/>
    </row>
    <row r="108" spans="1:8" ht="15.75">
      <c r="A108" s="440"/>
      <c r="B108" s="414" t="s">
        <v>294</v>
      </c>
      <c r="C108" s="426"/>
      <c r="D108" s="24"/>
      <c r="E108" s="24"/>
      <c r="F108" s="24"/>
      <c r="G108" s="443">
        <f>SUM(G102:G107)</f>
        <v>22585.617</v>
      </c>
      <c r="H108" s="32"/>
    </row>
    <row r="109" spans="1:8" ht="15.75">
      <c r="A109" s="440"/>
      <c r="B109" s="414"/>
      <c r="C109" s="426"/>
      <c r="D109" s="24"/>
      <c r="E109" s="24"/>
      <c r="F109" s="24"/>
      <c r="G109" s="443"/>
      <c r="H109" s="32"/>
    </row>
    <row r="110" spans="1:8" ht="15.75">
      <c r="A110" s="427" t="s">
        <v>723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8"/>
      <c r="B111" s="429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MANAGER (ICM)</cp:lastModifiedBy>
  <cp:lastPrinted>2009-06-19T10:11:27Z</cp:lastPrinted>
  <dcterms:created xsi:type="dcterms:W3CDTF">2001-08-21T10:18:15Z</dcterms:created>
  <dcterms:modified xsi:type="dcterms:W3CDTF">2009-06-26T22:15:58Z</dcterms:modified>
  <cp:category/>
  <cp:version/>
  <cp:contentType/>
  <cp:contentStatus/>
</cp:coreProperties>
</file>